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\iCloudDrive\AA_Edutemps\Staff\Up Education\FNSACC527\From SME\Total\"/>
    </mc:Choice>
  </mc:AlternateContent>
  <xr:revisionPtr revIDLastSave="1" documentId="8_{19CECE8E-045D-4F64-9964-A44003915D64}" xr6:coauthVersionLast="47" xr6:coauthVersionMax="47" xr10:uidLastSave="{F7116AF8-8B38-4F5D-87AC-076024E06A09}"/>
  <bookViews>
    <workbookView xWindow="-38510" yWindow="-110" windowWidth="38620" windowHeight="21220" tabRatio="774" firstSheet="1" activeTab="1" xr2:uid="{00000000-000D-0000-FFFF-FFFF00000000}"/>
  </bookViews>
  <sheets>
    <sheet name="Cover" sheetId="6" r:id="rId1"/>
    <sheet name="Sales Budget" sheetId="2" r:id="rId2"/>
    <sheet name="Production Budget" sheetId="8" r:id="rId3"/>
    <sheet name="Operating Expenses" sheetId="9" r:id="rId4"/>
    <sheet name="Income Statement" sheetId="7" r:id="rId5"/>
    <sheet name="Sales Budget Variances" sheetId="10" r:id="rId6"/>
    <sheet name="Operating Expenses Variances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1" l="1"/>
  <c r="E7" i="11"/>
  <c r="E8" i="11"/>
  <c r="E9" i="11"/>
  <c r="E10" i="11"/>
  <c r="E11" i="11"/>
  <c r="E12" i="11"/>
  <c r="E13" i="11"/>
  <c r="E5" i="11"/>
  <c r="E14" i="11"/>
  <c r="D14" i="11"/>
  <c r="H6" i="10"/>
  <c r="H7" i="10"/>
  <c r="H8" i="10"/>
  <c r="H9" i="10"/>
  <c r="H10" i="10"/>
  <c r="H11" i="10"/>
  <c r="H5" i="10"/>
  <c r="G6" i="10"/>
  <c r="G7" i="10"/>
  <c r="G8" i="10"/>
  <c r="G9" i="10"/>
  <c r="G10" i="10"/>
  <c r="G11" i="10"/>
  <c r="G5" i="10"/>
  <c r="F12" i="10"/>
  <c r="C14" i="11"/>
  <c r="D12" i="10"/>
  <c r="E11" i="10"/>
  <c r="E10" i="10"/>
  <c r="E9" i="10"/>
  <c r="E8" i="10"/>
  <c r="E7" i="10"/>
  <c r="E6" i="10"/>
  <c r="E5" i="10"/>
  <c r="E12" i="10" s="1"/>
  <c r="C5" i="7"/>
  <c r="C6" i="7" s="1"/>
  <c r="C8" i="7" s="1"/>
  <c r="C7" i="7"/>
  <c r="D13" i="8"/>
  <c r="E13" i="8"/>
  <c r="F13" i="8"/>
  <c r="G13" i="8"/>
  <c r="H13" i="8"/>
  <c r="I13" i="8"/>
  <c r="C13" i="8"/>
  <c r="C4" i="7"/>
  <c r="C14" i="9"/>
  <c r="H8" i="8"/>
  <c r="G8" i="8"/>
  <c r="F8" i="8"/>
  <c r="E8" i="8"/>
  <c r="D8" i="8"/>
  <c r="C8" i="8"/>
  <c r="F7" i="8"/>
  <c r="I7" i="8"/>
  <c r="I9" i="8" s="1"/>
  <c r="D6" i="8"/>
  <c r="D7" i="8" s="1"/>
  <c r="D9" i="8" s="1"/>
  <c r="E6" i="8"/>
  <c r="E7" i="8" s="1"/>
  <c r="E9" i="8" s="1"/>
  <c r="F6" i="8"/>
  <c r="G6" i="8"/>
  <c r="G7" i="8" s="1"/>
  <c r="H6" i="8"/>
  <c r="H7" i="8" s="1"/>
  <c r="I6" i="8"/>
  <c r="C6" i="8"/>
  <c r="C7" i="8" s="1"/>
  <c r="C9" i="8" s="1"/>
  <c r="D12" i="2"/>
  <c r="E6" i="2"/>
  <c r="E7" i="2"/>
  <c r="E8" i="2"/>
  <c r="E9" i="2"/>
  <c r="E10" i="2"/>
  <c r="E11" i="2"/>
  <c r="E5" i="2"/>
  <c r="E12" i="2" s="1"/>
  <c r="F9" i="8" l="1"/>
  <c r="G9" i="8"/>
  <c r="H9" i="8"/>
  <c r="G12" i="10" l="1"/>
  <c r="H12" i="10"/>
</calcChain>
</file>

<file path=xl/sharedStrings.xml><?xml version="1.0" encoding="utf-8"?>
<sst xmlns="http://schemas.openxmlformats.org/spreadsheetml/2006/main" count="95" uniqueCount="52">
  <si>
    <t>Burlap Attire budget and variance reports</t>
  </si>
  <si>
    <t>FY 20XX</t>
  </si>
  <si>
    <r>
      <t xml:space="preserve">Burlap Attire
SALES BUDGET
</t>
    </r>
    <r>
      <rPr>
        <b/>
        <sz val="12"/>
        <color theme="0"/>
        <rFont val="Calibri"/>
        <family val="2"/>
        <scheme val="minor"/>
      </rPr>
      <t>For the Year Ended 31 December 20XX</t>
    </r>
  </si>
  <si>
    <t>Clothing Classification</t>
  </si>
  <si>
    <t>Selling price</t>
  </si>
  <si>
    <t>Forecasted Unit Sales (Units)</t>
  </si>
  <si>
    <t>Budgeted Sales ($)</t>
  </si>
  <si>
    <t>Tops</t>
  </si>
  <si>
    <t>Dresses</t>
  </si>
  <si>
    <t>Sweaters</t>
  </si>
  <si>
    <t>Apparel</t>
  </si>
  <si>
    <t>Swim wear</t>
  </si>
  <si>
    <t>Accessories</t>
  </si>
  <si>
    <t>Jeans</t>
  </si>
  <si>
    <r>
      <t xml:space="preserve">Burlap Attire
PRODUCTION BUDGET
</t>
    </r>
    <r>
      <rPr>
        <b/>
        <sz val="12"/>
        <color theme="0"/>
        <rFont val="Calibri"/>
        <family val="2"/>
        <scheme val="minor"/>
      </rPr>
      <t>For the Year Ended 31 December 20XX</t>
    </r>
  </si>
  <si>
    <t>Forecasted unit sales</t>
  </si>
  <si>
    <t>Add: Planned ending inventory units</t>
  </si>
  <si>
    <t>Total Production required</t>
  </si>
  <si>
    <t>Less: Beginning finished goods inventory</t>
  </si>
  <si>
    <t>Units to be manufactured</t>
  </si>
  <si>
    <t>Unit Cost</t>
  </si>
  <si>
    <t>Total Production Cost ($)</t>
  </si>
  <si>
    <r>
      <t xml:space="preserve">Burlap Attire
OPERATING EXPENSES BUDGET
</t>
    </r>
    <r>
      <rPr>
        <b/>
        <sz val="12"/>
        <color theme="0"/>
        <rFont val="Calibri"/>
        <family val="2"/>
        <scheme val="minor"/>
      </rPr>
      <t>For the Year Ended 31 December 20XX</t>
    </r>
  </si>
  <si>
    <t>($)</t>
  </si>
  <si>
    <t>Office salaries</t>
  </si>
  <si>
    <t>Office supplies</t>
  </si>
  <si>
    <t xml:space="preserve">Sales salaries </t>
  </si>
  <si>
    <t>Communications expense</t>
  </si>
  <si>
    <t>Depreciation expense</t>
  </si>
  <si>
    <t xml:space="preserve">Rent expense </t>
  </si>
  <si>
    <t>Utilities expense</t>
  </si>
  <si>
    <t>Bank charges</t>
  </si>
  <si>
    <t xml:space="preserve">Miscellaneous expenses </t>
  </si>
  <si>
    <t xml:space="preserve">Total operating expenses </t>
  </si>
  <si>
    <r>
      <t xml:space="preserve">Burlap Attire
Income Statement
</t>
    </r>
    <r>
      <rPr>
        <b/>
        <sz val="12"/>
        <color theme="0"/>
        <rFont val="Calibri"/>
        <family val="2"/>
        <scheme val="minor"/>
      </rPr>
      <t>For the Year Ended 31 December 20XX</t>
    </r>
  </si>
  <si>
    <t xml:space="preserve">Projected Sales </t>
  </si>
  <si>
    <t xml:space="preserve">Projected Production Costs </t>
  </si>
  <si>
    <t>Projected Gross Profit</t>
  </si>
  <si>
    <t xml:space="preserve">Projected Operating Expenses </t>
  </si>
  <si>
    <t xml:space="preserve">Projected Net Income </t>
  </si>
  <si>
    <r>
      <t xml:space="preserve">Burlap Attire
SALES BUDGET VARIANCE ANALYSIS
</t>
    </r>
    <r>
      <rPr>
        <b/>
        <sz val="12"/>
        <color theme="0"/>
        <rFont val="Calibri"/>
        <family val="2"/>
        <scheme val="minor"/>
      </rPr>
      <t>For the Year Ended 31 December 20XX</t>
    </r>
  </si>
  <si>
    <t>Actual Unit Sales (Units)</t>
  </si>
  <si>
    <t>Actual Sales ($)</t>
  </si>
  <si>
    <t>Sales Variance ($)</t>
  </si>
  <si>
    <t>Classification</t>
  </si>
  <si>
    <t>Favourable</t>
  </si>
  <si>
    <t>Unfavourable</t>
  </si>
  <si>
    <r>
      <t xml:space="preserve">Burlap Attire
OPERATING EXPENSES VARIANCE ANALYSIS
</t>
    </r>
    <r>
      <rPr>
        <b/>
        <sz val="12"/>
        <color theme="0"/>
        <rFont val="Calibri"/>
        <family val="2"/>
        <scheme val="minor"/>
      </rPr>
      <t>For the Year Ended 31 December 20XX</t>
    </r>
  </si>
  <si>
    <t>Budgeted Operating Expenses ($)</t>
  </si>
  <si>
    <t>Actual Operating Expenses ($)</t>
  </si>
  <si>
    <t>Variance ($)</t>
  </si>
  <si>
    <t>Classificaiton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</si>
</sst>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#,##0_ ;\-#,##0\ "/>
    <numFmt numFmtId="168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4" fillId="0" borderId="1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" xfId="0" applyFont="1" applyBorder="1"/>
    <xf numFmtId="0" fontId="5" fillId="0" borderId="2" xfId="0" applyFont="1" applyBorder="1"/>
    <xf numFmtId="0" fontId="5" fillId="0" borderId="15" xfId="0" applyFont="1" applyBorder="1"/>
    <xf numFmtId="0" fontId="0" fillId="0" borderId="15" xfId="0" applyBorder="1"/>
    <xf numFmtId="0" fontId="0" fillId="0" borderId="9" xfId="0" applyBorder="1"/>
    <xf numFmtId="166" fontId="8" fillId="2" borderId="19" xfId="2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/>
    </xf>
    <xf numFmtId="164" fontId="12" fillId="0" borderId="19" xfId="2" applyFont="1" applyFill="1" applyBorder="1" applyAlignment="1">
      <alignment horizontal="center"/>
    </xf>
    <xf numFmtId="167" fontId="12" fillId="0" borderId="19" xfId="2" applyNumberFormat="1" applyFont="1" applyFill="1" applyBorder="1" applyAlignment="1">
      <alignment horizontal="right"/>
    </xf>
    <xf numFmtId="166" fontId="12" fillId="0" borderId="19" xfId="2" applyNumberFormat="1" applyFont="1" applyFill="1" applyBorder="1" applyAlignment="1">
      <alignment horizontal="center"/>
    </xf>
    <xf numFmtId="0" fontId="12" fillId="0" borderId="19" xfId="0" applyFont="1" applyBorder="1" applyAlignment="1">
      <alignment horizontal="right"/>
    </xf>
    <xf numFmtId="168" fontId="12" fillId="0" borderId="16" xfId="1" applyNumberFormat="1" applyFont="1" applyBorder="1"/>
    <xf numFmtId="166" fontId="12" fillId="0" borderId="16" xfId="2" applyNumberFormat="1" applyFont="1" applyBorder="1"/>
    <xf numFmtId="0" fontId="9" fillId="0" borderId="9" xfId="0" applyFont="1" applyBorder="1"/>
    <xf numFmtId="0" fontId="9" fillId="0" borderId="1" xfId="0" applyFont="1" applyBorder="1"/>
    <xf numFmtId="168" fontId="12" fillId="0" borderId="19" xfId="1" applyNumberFormat="1" applyFont="1" applyFill="1" applyBorder="1" applyAlignment="1">
      <alignment horizontal="right"/>
    </xf>
    <xf numFmtId="0" fontId="6" fillId="0" borderId="19" xfId="0" applyFont="1" applyBorder="1" applyAlignment="1">
      <alignment horizontal="left"/>
    </xf>
    <xf numFmtId="168" fontId="13" fillId="0" borderId="19" xfId="1" applyNumberFormat="1" applyFont="1" applyFill="1" applyBorder="1" applyAlignment="1">
      <alignment horizontal="right"/>
    </xf>
    <xf numFmtId="164" fontId="13" fillId="0" borderId="19" xfId="2" applyFont="1" applyFill="1" applyBorder="1" applyAlignment="1">
      <alignment horizontal="center"/>
    </xf>
    <xf numFmtId="166" fontId="12" fillId="0" borderId="19" xfId="2" applyNumberFormat="1" applyFont="1" applyFill="1" applyBorder="1" applyAlignment="1">
      <alignment horizontal="right"/>
    </xf>
    <xf numFmtId="166" fontId="13" fillId="0" borderId="19" xfId="2" applyNumberFormat="1" applyFont="1" applyFill="1" applyBorder="1" applyAlignment="1">
      <alignment horizontal="right"/>
    </xf>
    <xf numFmtId="165" fontId="0" fillId="0" borderId="1" xfId="0" applyNumberFormat="1" applyBorder="1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164" fontId="6" fillId="0" borderId="21" xfId="2" applyFont="1" applyFill="1" applyBorder="1" applyAlignment="1">
      <alignment horizontal="right"/>
    </xf>
    <xf numFmtId="164" fontId="6" fillId="0" borderId="14" xfId="2" applyFont="1" applyFill="1" applyBorder="1" applyAlignment="1">
      <alignment horizontal="right"/>
    </xf>
    <xf numFmtId="0" fontId="10" fillId="2" borderId="17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5</xdr:row>
      <xdr:rowOff>66675</xdr:rowOff>
    </xdr:from>
    <xdr:to>
      <xdr:col>8</xdr:col>
      <xdr:colOff>332057</xdr:colOff>
      <xdr:row>24</xdr:row>
      <xdr:rowOff>24765</xdr:rowOff>
    </xdr:to>
    <xdr:pic>
      <xdr:nvPicPr>
        <xdr:cNvPr id="2" name="Picture 1" descr="A picture containing icon&#10;&#10;Description automatically generated">
          <a:extLst>
            <a:ext uri="{FF2B5EF4-FFF2-40B4-BE49-F238E27FC236}">
              <a16:creationId xmlns:a16="http://schemas.microsoft.com/office/drawing/2014/main" id="{CEFA001A-870F-412A-BB0D-46C35FE02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1171575"/>
          <a:ext cx="3199082" cy="3396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659129</xdr:colOff>
      <xdr:row>2</xdr:row>
      <xdr:rowOff>34291</xdr:rowOff>
    </xdr:from>
    <xdr:to>
      <xdr:col>4</xdr:col>
      <xdr:colOff>1468753</xdr:colOff>
      <xdr:row>2</xdr:row>
      <xdr:rowOff>859502</xdr:rowOff>
    </xdr:to>
    <xdr:pic>
      <xdr:nvPicPr>
        <xdr:cNvPr id="2" name="Picture 1" descr="A picture containing icon&#10;&#10;Description automatically generated">
          <a:extLst>
            <a:ext uri="{FF2B5EF4-FFF2-40B4-BE49-F238E27FC236}">
              <a16:creationId xmlns:a16="http://schemas.microsoft.com/office/drawing/2014/main" id="{F4BE230B-69FA-436E-9F9C-2D165AB37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5129" y="396241"/>
          <a:ext cx="800099" cy="821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238124</xdr:colOff>
      <xdr:row>2</xdr:row>
      <xdr:rowOff>49531</xdr:rowOff>
    </xdr:from>
    <xdr:to>
      <xdr:col>8</xdr:col>
      <xdr:colOff>1051558</xdr:colOff>
      <xdr:row>3</xdr:row>
      <xdr:rowOff>19397</xdr:rowOff>
    </xdr:to>
    <xdr:pic>
      <xdr:nvPicPr>
        <xdr:cNvPr id="2" name="Picture 1" descr="A picture containing icon&#10;&#10;Description automatically generated">
          <a:extLst>
            <a:ext uri="{FF2B5EF4-FFF2-40B4-BE49-F238E27FC236}">
              <a16:creationId xmlns:a16="http://schemas.microsoft.com/office/drawing/2014/main" id="{3C7728AD-48A2-4B0E-9919-E15892C06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49" y="411481"/>
          <a:ext cx="821054" cy="8328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727709</xdr:colOff>
      <xdr:row>2</xdr:row>
      <xdr:rowOff>24766</xdr:rowOff>
    </xdr:from>
    <xdr:to>
      <xdr:col>2</xdr:col>
      <xdr:colOff>1541143</xdr:colOff>
      <xdr:row>2</xdr:row>
      <xdr:rowOff>857597</xdr:rowOff>
    </xdr:to>
    <xdr:pic>
      <xdr:nvPicPr>
        <xdr:cNvPr id="2" name="Picture 1" descr="A picture containing icon&#10;&#10;Description automatically generated">
          <a:extLst>
            <a:ext uri="{FF2B5EF4-FFF2-40B4-BE49-F238E27FC236}">
              <a16:creationId xmlns:a16="http://schemas.microsoft.com/office/drawing/2014/main" id="{6D4E1741-2CDC-4C22-831F-69697DDDE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7234" y="386716"/>
          <a:ext cx="807719" cy="8252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822959</xdr:colOff>
      <xdr:row>1</xdr:row>
      <xdr:rowOff>17146</xdr:rowOff>
    </xdr:from>
    <xdr:to>
      <xdr:col>2</xdr:col>
      <xdr:colOff>1640203</xdr:colOff>
      <xdr:row>1</xdr:row>
      <xdr:rowOff>821055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87290647-7AA6-428A-BE28-D57768F34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1559" y="188596"/>
          <a:ext cx="817244" cy="8096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116204</xdr:colOff>
      <xdr:row>2</xdr:row>
      <xdr:rowOff>40006</xdr:rowOff>
    </xdr:from>
    <xdr:to>
      <xdr:col>8</xdr:col>
      <xdr:colOff>895348</xdr:colOff>
      <xdr:row>2</xdr:row>
      <xdr:rowOff>859502</xdr:rowOff>
    </xdr:to>
    <xdr:pic>
      <xdr:nvPicPr>
        <xdr:cNvPr id="2" name="Picture 1" descr="A picture containing icon&#10;&#10;Description automatically generated">
          <a:extLst>
            <a:ext uri="{FF2B5EF4-FFF2-40B4-BE49-F238E27FC236}">
              <a16:creationId xmlns:a16="http://schemas.microsoft.com/office/drawing/2014/main" id="{EC365C3A-920D-4969-ACD7-127506565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3054" y="401956"/>
          <a:ext cx="792479" cy="8233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203834</xdr:colOff>
      <xdr:row>2</xdr:row>
      <xdr:rowOff>83821</xdr:rowOff>
    </xdr:from>
    <xdr:to>
      <xdr:col>5</xdr:col>
      <xdr:colOff>1009648</xdr:colOff>
      <xdr:row>3</xdr:row>
      <xdr:rowOff>57497</xdr:rowOff>
    </xdr:to>
    <xdr:pic>
      <xdr:nvPicPr>
        <xdr:cNvPr id="2" name="Picture 1" descr="A picture containing icon&#10;&#10;Description automatically generated">
          <a:extLst>
            <a:ext uri="{FF2B5EF4-FFF2-40B4-BE49-F238E27FC236}">
              <a16:creationId xmlns:a16="http://schemas.microsoft.com/office/drawing/2014/main" id="{B92ED649-110D-4697-B4CE-EFC0EFBAE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6809" y="445771"/>
          <a:ext cx="813434" cy="840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C0B4-61EF-44E3-AD8D-C2DC30B4E949}">
  <dimension ref="A2:N28"/>
  <sheetViews>
    <sheetView workbookViewId="0">
      <selection activeCell="P29" sqref="P29"/>
    </sheetView>
  </sheetViews>
  <sheetFormatPr defaultColWidth="8.85546875" defaultRowHeight="14.45"/>
  <cols>
    <col min="1" max="16384" width="8.85546875" style="1"/>
  </cols>
  <sheetData>
    <row r="2" spans="1:11"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/>
      <c r="B3" s="4"/>
      <c r="C3" s="5"/>
      <c r="D3" s="5"/>
      <c r="E3" s="5"/>
      <c r="F3" s="5"/>
      <c r="G3" s="5"/>
      <c r="H3" s="5"/>
      <c r="I3" s="5"/>
      <c r="J3" s="5"/>
      <c r="K3" s="6"/>
    </row>
    <row r="4" spans="1:11" ht="21">
      <c r="A4" s="3"/>
      <c r="B4" s="7"/>
      <c r="C4" s="37" t="s">
        <v>0</v>
      </c>
      <c r="D4" s="38"/>
      <c r="E4" s="38"/>
      <c r="F4" s="38"/>
      <c r="G4" s="38"/>
      <c r="H4" s="38"/>
      <c r="I4" s="38"/>
      <c r="J4" s="39"/>
      <c r="K4" s="8"/>
    </row>
    <row r="5" spans="1:11" ht="23.45">
      <c r="A5" s="3"/>
      <c r="B5" s="7"/>
      <c r="C5" s="40" t="s">
        <v>1</v>
      </c>
      <c r="D5" s="41"/>
      <c r="E5" s="41"/>
      <c r="F5" s="41"/>
      <c r="G5" s="41"/>
      <c r="H5" s="41"/>
      <c r="I5" s="41"/>
      <c r="J5" s="42"/>
      <c r="K5" s="8"/>
    </row>
    <row r="6" spans="1:11">
      <c r="A6" s="3"/>
      <c r="B6" s="7"/>
      <c r="K6" s="8"/>
    </row>
    <row r="7" spans="1:11">
      <c r="A7" s="3"/>
      <c r="B7" s="7"/>
      <c r="K7" s="8"/>
    </row>
    <row r="8" spans="1:11">
      <c r="A8" s="3"/>
      <c r="B8" s="7"/>
      <c r="K8" s="8"/>
    </row>
    <row r="9" spans="1:11">
      <c r="A9" s="3"/>
      <c r="B9" s="7"/>
      <c r="K9" s="8"/>
    </row>
    <row r="10" spans="1:11">
      <c r="A10" s="3"/>
      <c r="B10" s="7"/>
      <c r="K10" s="8"/>
    </row>
    <row r="11" spans="1:11">
      <c r="A11" s="3"/>
      <c r="B11" s="7"/>
      <c r="K11" s="8"/>
    </row>
    <row r="12" spans="1:11">
      <c r="A12" s="3"/>
      <c r="B12" s="7"/>
      <c r="K12" s="8"/>
    </row>
    <row r="13" spans="1:11">
      <c r="A13" s="3"/>
      <c r="B13" s="7"/>
      <c r="K13" s="8"/>
    </row>
    <row r="14" spans="1:11">
      <c r="A14" s="3"/>
      <c r="B14" s="7"/>
      <c r="K14" s="8"/>
    </row>
    <row r="15" spans="1:11">
      <c r="A15" s="3"/>
      <c r="B15" s="7"/>
      <c r="K15" s="8"/>
    </row>
    <row r="16" spans="1:11">
      <c r="A16" s="3"/>
      <c r="B16" s="7"/>
      <c r="K16" s="8"/>
    </row>
    <row r="17" spans="1:14">
      <c r="A17" s="3"/>
      <c r="B17" s="7"/>
      <c r="K17" s="8"/>
    </row>
    <row r="18" spans="1:14">
      <c r="A18" s="3"/>
      <c r="B18" s="7"/>
      <c r="K18" s="8"/>
    </row>
    <row r="19" spans="1:14">
      <c r="A19" s="3"/>
      <c r="B19" s="7"/>
      <c r="K19" s="8"/>
    </row>
    <row r="20" spans="1:14">
      <c r="A20" s="3"/>
      <c r="B20" s="7"/>
      <c r="K20" s="8"/>
    </row>
    <row r="21" spans="1:14">
      <c r="A21" s="3"/>
      <c r="B21" s="7"/>
      <c r="K21" s="8"/>
    </row>
    <row r="22" spans="1:14">
      <c r="A22" s="3"/>
      <c r="B22" s="7"/>
      <c r="K22" s="8"/>
    </row>
    <row r="23" spans="1:14">
      <c r="A23" s="3"/>
      <c r="B23" s="7"/>
      <c r="K23" s="8"/>
    </row>
    <row r="24" spans="1:14">
      <c r="A24" s="3"/>
      <c r="B24" s="7"/>
      <c r="K24" s="8"/>
    </row>
    <row r="25" spans="1:14">
      <c r="A25" s="3"/>
      <c r="B25" s="7"/>
      <c r="K25" s="8"/>
    </row>
    <row r="26" spans="1:14">
      <c r="A26" s="3"/>
      <c r="B26" s="7"/>
      <c r="K26" s="8"/>
      <c r="N26" s="9"/>
    </row>
    <row r="27" spans="1:14">
      <c r="A27" s="3"/>
      <c r="B27" s="7"/>
      <c r="K27" s="8"/>
    </row>
    <row r="28" spans="1:14">
      <c r="A28" s="3"/>
      <c r="B28" s="10"/>
      <c r="C28" s="11"/>
      <c r="D28" s="11"/>
      <c r="E28" s="11"/>
      <c r="F28" s="11"/>
      <c r="G28" s="11"/>
      <c r="H28" s="11"/>
      <c r="I28" s="11"/>
      <c r="J28" s="11"/>
      <c r="K28" s="12"/>
    </row>
  </sheetData>
  <mergeCells count="2">
    <mergeCell ref="C4:J4"/>
    <mergeCell ref="C5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3"/>
  <sheetViews>
    <sheetView tabSelected="1" workbookViewId="0">
      <selection activeCell="C10" sqref="C10"/>
    </sheetView>
  </sheetViews>
  <sheetFormatPr defaultColWidth="8.85546875" defaultRowHeight="14.45"/>
  <cols>
    <col min="1" max="1" width="7.140625" style="1" customWidth="1"/>
    <col min="2" max="2" width="22" style="1" customWidth="1"/>
    <col min="3" max="3" width="16.5703125" style="1" customWidth="1"/>
    <col min="4" max="5" width="23.140625" style="1" customWidth="1"/>
    <col min="6" max="16384" width="8.85546875" style="1"/>
  </cols>
  <sheetData>
    <row r="2" spans="2:6">
      <c r="B2" s="2"/>
      <c r="C2" s="2"/>
      <c r="D2" s="2"/>
      <c r="E2" s="2"/>
    </row>
    <row r="3" spans="2:6" ht="68.45" customHeight="1">
      <c r="B3" s="43" t="s">
        <v>2</v>
      </c>
      <c r="C3" s="44"/>
      <c r="D3" s="44"/>
      <c r="E3" s="45"/>
      <c r="F3" s="17"/>
    </row>
    <row r="4" spans="2:6" ht="36.950000000000003">
      <c r="B4" s="20" t="s">
        <v>3</v>
      </c>
      <c r="C4" s="18" t="s">
        <v>4</v>
      </c>
      <c r="D4" s="19" t="s">
        <v>5</v>
      </c>
      <c r="E4" s="19" t="s">
        <v>6</v>
      </c>
      <c r="F4" s="17"/>
    </row>
    <row r="5" spans="2:6" ht="15.6">
      <c r="B5" s="21" t="s">
        <v>7</v>
      </c>
      <c r="C5" s="22">
        <v>60</v>
      </c>
      <c r="D5" s="23">
        <v>2500</v>
      </c>
      <c r="E5" s="24">
        <f>D5*C5</f>
        <v>150000</v>
      </c>
      <c r="F5" s="17"/>
    </row>
    <row r="6" spans="2:6" ht="15.6">
      <c r="B6" s="21" t="s">
        <v>8</v>
      </c>
      <c r="C6" s="22">
        <v>90</v>
      </c>
      <c r="D6" s="23">
        <v>2200</v>
      </c>
      <c r="E6" s="24">
        <f t="shared" ref="E6:E11" si="0">D6*C6</f>
        <v>198000</v>
      </c>
      <c r="F6" s="17"/>
    </row>
    <row r="7" spans="2:6" ht="15.6">
      <c r="B7" s="21" t="s">
        <v>9</v>
      </c>
      <c r="C7" s="22">
        <v>108</v>
      </c>
      <c r="D7" s="23">
        <v>1500</v>
      </c>
      <c r="E7" s="24">
        <f t="shared" si="0"/>
        <v>162000</v>
      </c>
      <c r="F7" s="17"/>
    </row>
    <row r="8" spans="2:6" ht="15.6">
      <c r="B8" s="21" t="s">
        <v>10</v>
      </c>
      <c r="C8" s="22">
        <v>240</v>
      </c>
      <c r="D8" s="23">
        <v>1500</v>
      </c>
      <c r="E8" s="24">
        <f t="shared" si="0"/>
        <v>360000</v>
      </c>
      <c r="F8" s="17"/>
    </row>
    <row r="9" spans="2:6" ht="15.6">
      <c r="B9" s="21" t="s">
        <v>11</v>
      </c>
      <c r="C9" s="22">
        <v>120</v>
      </c>
      <c r="D9" s="25">
        <v>1200</v>
      </c>
      <c r="E9" s="24">
        <f t="shared" si="0"/>
        <v>144000</v>
      </c>
      <c r="F9" s="17"/>
    </row>
    <row r="10" spans="2:6" ht="15.6">
      <c r="B10" s="21" t="s">
        <v>12</v>
      </c>
      <c r="C10" s="22">
        <v>150</v>
      </c>
      <c r="D10" s="25">
        <v>1000</v>
      </c>
      <c r="E10" s="24">
        <f t="shared" si="0"/>
        <v>150000</v>
      </c>
      <c r="F10" s="17"/>
    </row>
    <row r="11" spans="2:6" ht="15.6">
      <c r="B11" s="21" t="s">
        <v>13</v>
      </c>
      <c r="C11" s="22">
        <v>81</v>
      </c>
      <c r="D11" s="25">
        <v>840</v>
      </c>
      <c r="E11" s="24">
        <f t="shared" si="0"/>
        <v>68040</v>
      </c>
      <c r="F11" s="17"/>
    </row>
    <row r="12" spans="2:6" ht="15.95" thickBot="1">
      <c r="B12" s="46"/>
      <c r="C12" s="47"/>
      <c r="D12" s="26">
        <f>SUM(D5:D11)</f>
        <v>10740</v>
      </c>
      <c r="E12" s="27">
        <f>SUM(E5:E11)</f>
        <v>1232040</v>
      </c>
    </row>
    <row r="13" spans="2:6" ht="15" thickTop="1">
      <c r="D13" s="16"/>
      <c r="E13" s="16"/>
    </row>
  </sheetData>
  <mergeCells count="2">
    <mergeCell ref="B3:E3"/>
    <mergeCell ref="B12:C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86FFB-12EF-491C-B88A-33CF6F353FF8}">
  <dimension ref="B2:J18"/>
  <sheetViews>
    <sheetView workbookViewId="0">
      <selection activeCell="E26" sqref="E26"/>
    </sheetView>
  </sheetViews>
  <sheetFormatPr defaultColWidth="8.85546875" defaultRowHeight="14.45"/>
  <cols>
    <col min="1" max="1" width="7.140625" style="1" customWidth="1"/>
    <col min="2" max="2" width="39.85546875" style="1" customWidth="1"/>
    <col min="3" max="9" width="15.85546875" style="1" customWidth="1"/>
    <col min="10" max="10" width="11.85546875" style="1" customWidth="1"/>
    <col min="11" max="16384" width="8.85546875" style="1"/>
  </cols>
  <sheetData>
    <row r="2" spans="2:10">
      <c r="B2" s="2"/>
      <c r="C2" s="2"/>
      <c r="D2" s="2"/>
      <c r="E2" s="2"/>
      <c r="F2" s="2"/>
      <c r="G2" s="2"/>
      <c r="H2" s="2"/>
      <c r="I2" s="2"/>
    </row>
    <row r="3" spans="2:10" ht="68.45" customHeight="1">
      <c r="B3" s="43" t="s">
        <v>14</v>
      </c>
      <c r="C3" s="44"/>
      <c r="D3" s="44"/>
      <c r="E3" s="44"/>
      <c r="F3" s="44"/>
      <c r="G3" s="44"/>
      <c r="H3" s="44"/>
      <c r="I3" s="45"/>
      <c r="J3" s="17"/>
    </row>
    <row r="4" spans="2:10" s="29" customFormat="1" ht="18.600000000000001">
      <c r="B4" s="20"/>
      <c r="C4" s="18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19" t="s">
        <v>12</v>
      </c>
      <c r="I4" s="19" t="s">
        <v>13</v>
      </c>
      <c r="J4" s="28"/>
    </row>
    <row r="5" spans="2:10" ht="15.6">
      <c r="B5" s="21" t="s">
        <v>15</v>
      </c>
      <c r="C5" s="30">
        <v>2500</v>
      </c>
      <c r="D5" s="30">
        <v>2200</v>
      </c>
      <c r="E5" s="30">
        <v>1500</v>
      </c>
      <c r="F5" s="30">
        <v>1500</v>
      </c>
      <c r="G5" s="30">
        <v>1200</v>
      </c>
      <c r="H5" s="30">
        <v>1000</v>
      </c>
      <c r="I5" s="30">
        <v>840</v>
      </c>
      <c r="J5" s="17"/>
    </row>
    <row r="6" spans="2:10" ht="15.6">
      <c r="B6" s="21" t="s">
        <v>16</v>
      </c>
      <c r="C6" s="30">
        <f>C5*0.05</f>
        <v>125</v>
      </c>
      <c r="D6" s="30">
        <f t="shared" ref="D6:I6" si="0">D5*0.05</f>
        <v>110</v>
      </c>
      <c r="E6" s="30">
        <f t="shared" si="0"/>
        <v>75</v>
      </c>
      <c r="F6" s="30">
        <f t="shared" si="0"/>
        <v>75</v>
      </c>
      <c r="G6" s="30">
        <f t="shared" si="0"/>
        <v>60</v>
      </c>
      <c r="H6" s="30">
        <f t="shared" si="0"/>
        <v>50</v>
      </c>
      <c r="I6" s="30">
        <f t="shared" si="0"/>
        <v>42</v>
      </c>
      <c r="J6" s="17"/>
    </row>
    <row r="7" spans="2:10" ht="15.6">
      <c r="B7" s="21" t="s">
        <v>17</v>
      </c>
      <c r="C7" s="30">
        <f>C5+C6</f>
        <v>2625</v>
      </c>
      <c r="D7" s="30">
        <f t="shared" ref="D7:I7" si="1">D5+D6</f>
        <v>2310</v>
      </c>
      <c r="E7" s="30">
        <f t="shared" si="1"/>
        <v>1575</v>
      </c>
      <c r="F7" s="30">
        <f t="shared" si="1"/>
        <v>1575</v>
      </c>
      <c r="G7" s="30">
        <f t="shared" si="1"/>
        <v>1260</v>
      </c>
      <c r="H7" s="30">
        <f t="shared" si="1"/>
        <v>1050</v>
      </c>
      <c r="I7" s="30">
        <f t="shared" si="1"/>
        <v>882</v>
      </c>
      <c r="J7" s="17"/>
    </row>
    <row r="8" spans="2:10" ht="15.6">
      <c r="B8" s="21" t="s">
        <v>18</v>
      </c>
      <c r="C8" s="30">
        <f>2400*0.1</f>
        <v>240</v>
      </c>
      <c r="D8" s="30">
        <f>2100*0.01</f>
        <v>21</v>
      </c>
      <c r="E8" s="30">
        <f>1400*0.1</f>
        <v>140</v>
      </c>
      <c r="F8" s="30">
        <f>1400*0.1</f>
        <v>140</v>
      </c>
      <c r="G8" s="30">
        <f>1100*0.1</f>
        <v>110</v>
      </c>
      <c r="H8" s="30">
        <f>900*0.1</f>
        <v>90</v>
      </c>
      <c r="I8" s="30">
        <v>0</v>
      </c>
      <c r="J8" s="17"/>
    </row>
    <row r="9" spans="2:10" ht="15.6">
      <c r="B9" s="31" t="s">
        <v>19</v>
      </c>
      <c r="C9" s="32">
        <f>C7-C8</f>
        <v>2385</v>
      </c>
      <c r="D9" s="32">
        <f t="shared" ref="D9:I9" si="2">D7-D8</f>
        <v>2289</v>
      </c>
      <c r="E9" s="32">
        <f t="shared" si="2"/>
        <v>1435</v>
      </c>
      <c r="F9" s="32">
        <f t="shared" si="2"/>
        <v>1435</v>
      </c>
      <c r="G9" s="32">
        <f t="shared" si="2"/>
        <v>1150</v>
      </c>
      <c r="H9" s="32">
        <f t="shared" si="2"/>
        <v>960</v>
      </c>
      <c r="I9" s="32">
        <f t="shared" si="2"/>
        <v>882</v>
      </c>
      <c r="J9" s="17"/>
    </row>
    <row r="10" spans="2:10">
      <c r="D10" s="16"/>
      <c r="E10" s="16"/>
      <c r="F10" s="16"/>
      <c r="G10" s="16"/>
      <c r="H10" s="16"/>
      <c r="I10" s="16"/>
    </row>
    <row r="12" spans="2:10" ht="15.6">
      <c r="B12" s="21" t="s">
        <v>20</v>
      </c>
      <c r="C12" s="34">
        <v>20</v>
      </c>
      <c r="D12" s="34">
        <v>30</v>
      </c>
      <c r="E12" s="34">
        <v>36</v>
      </c>
      <c r="F12" s="34">
        <v>80</v>
      </c>
      <c r="G12" s="34">
        <v>40</v>
      </c>
      <c r="H12" s="34">
        <v>50</v>
      </c>
      <c r="I12" s="34">
        <v>27</v>
      </c>
      <c r="J12" s="17"/>
    </row>
    <row r="13" spans="2:10" ht="15.6">
      <c r="B13" s="31" t="s">
        <v>21</v>
      </c>
      <c r="C13" s="35">
        <f>C12*C9</f>
        <v>47700</v>
      </c>
      <c r="D13" s="35">
        <f t="shared" ref="D13:I13" si="3">D12*D9</f>
        <v>68670</v>
      </c>
      <c r="E13" s="35">
        <f t="shared" si="3"/>
        <v>51660</v>
      </c>
      <c r="F13" s="35">
        <f t="shared" si="3"/>
        <v>114800</v>
      </c>
      <c r="G13" s="35">
        <f t="shared" si="3"/>
        <v>46000</v>
      </c>
      <c r="H13" s="35">
        <f t="shared" si="3"/>
        <v>48000</v>
      </c>
      <c r="I13" s="35">
        <f t="shared" si="3"/>
        <v>23814</v>
      </c>
    </row>
    <row r="18" spans="9:9">
      <c r="I18" s="36"/>
    </row>
  </sheetData>
  <mergeCells count="1">
    <mergeCell ref="B3:I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E892-AC7F-45B6-A332-6AB1093CFEDA}">
  <dimension ref="B2:D14"/>
  <sheetViews>
    <sheetView workbookViewId="0">
      <selection activeCell="D24" sqref="D24"/>
    </sheetView>
  </sheetViews>
  <sheetFormatPr defaultColWidth="8.85546875" defaultRowHeight="14.45"/>
  <cols>
    <col min="1" max="1" width="7.140625" style="1" customWidth="1"/>
    <col min="2" max="2" width="48.5703125" style="1" customWidth="1"/>
    <col min="3" max="3" width="23.140625" style="1" customWidth="1"/>
    <col min="4" max="16384" width="8.85546875" style="1"/>
  </cols>
  <sheetData>
    <row r="2" spans="2:4">
      <c r="B2" s="2"/>
      <c r="C2" s="2"/>
    </row>
    <row r="3" spans="2:4" ht="68.45" customHeight="1">
      <c r="B3" s="48" t="s">
        <v>22</v>
      </c>
      <c r="C3" s="49"/>
      <c r="D3" s="17"/>
    </row>
    <row r="4" spans="2:4" ht="18.600000000000001">
      <c r="B4" s="20"/>
      <c r="C4" s="19" t="s">
        <v>23</v>
      </c>
      <c r="D4" s="17"/>
    </row>
    <row r="5" spans="2:4" ht="15.6">
      <c r="B5" s="21" t="s">
        <v>24</v>
      </c>
      <c r="C5" s="22">
        <v>166950</v>
      </c>
      <c r="D5" s="17"/>
    </row>
    <row r="6" spans="2:4" ht="15.6">
      <c r="B6" s="21" t="s">
        <v>25</v>
      </c>
      <c r="C6" s="22">
        <v>12000</v>
      </c>
      <c r="D6" s="17"/>
    </row>
    <row r="7" spans="2:4" ht="15.6">
      <c r="B7" s="21" t="s">
        <v>26</v>
      </c>
      <c r="C7" s="22">
        <v>253050</v>
      </c>
      <c r="D7" s="17"/>
    </row>
    <row r="8" spans="2:4" ht="15.6">
      <c r="B8" s="21" t="s">
        <v>27</v>
      </c>
      <c r="C8" s="22">
        <v>17250</v>
      </c>
      <c r="D8" s="17"/>
    </row>
    <row r="9" spans="2:4" ht="15.6">
      <c r="B9" s="21" t="s">
        <v>28</v>
      </c>
      <c r="C9" s="22">
        <v>54900</v>
      </c>
      <c r="D9" s="17"/>
    </row>
    <row r="10" spans="2:4" ht="15.6">
      <c r="B10" s="21" t="s">
        <v>29</v>
      </c>
      <c r="C10" s="22">
        <v>60000</v>
      </c>
      <c r="D10" s="17"/>
    </row>
    <row r="11" spans="2:4" ht="15.6">
      <c r="B11" s="21" t="s">
        <v>30</v>
      </c>
      <c r="C11" s="22">
        <v>82800</v>
      </c>
      <c r="D11" s="17"/>
    </row>
    <row r="12" spans="2:4" ht="15.6">
      <c r="B12" s="21" t="s">
        <v>31</v>
      </c>
      <c r="C12" s="22">
        <v>6050</v>
      </c>
    </row>
    <row r="13" spans="2:4" ht="15.6">
      <c r="B13" s="21" t="s">
        <v>32</v>
      </c>
      <c r="C13" s="22">
        <v>19887.5</v>
      </c>
    </row>
    <row r="14" spans="2:4" ht="15.6">
      <c r="B14" s="31" t="s">
        <v>33</v>
      </c>
      <c r="C14" s="33">
        <f>SUM(C5:C13)</f>
        <v>672887.5</v>
      </c>
    </row>
  </sheetData>
  <mergeCells count="1">
    <mergeCell ref="B3:C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9A934-3884-4CA0-B8A1-FA1D67B6C63B}">
  <dimension ref="B1:E8"/>
  <sheetViews>
    <sheetView workbookViewId="0">
      <selection activeCell="D29" sqref="D29"/>
    </sheetView>
  </sheetViews>
  <sheetFormatPr defaultColWidth="8.85546875" defaultRowHeight="12.6"/>
  <cols>
    <col min="1" max="1" width="8.85546875" style="13"/>
    <col min="2" max="2" width="50" style="13" customWidth="1"/>
    <col min="3" max="3" width="24.85546875" style="13" customWidth="1"/>
    <col min="4" max="4" width="12.42578125" style="13" bestFit="1" customWidth="1"/>
    <col min="5" max="5" width="12.42578125" style="13" customWidth="1"/>
    <col min="6" max="6" width="12.42578125" style="13" bestFit="1" customWidth="1"/>
    <col min="7" max="16384" width="8.85546875" style="13"/>
  </cols>
  <sheetData>
    <row r="1" spans="2:5">
      <c r="B1" s="14"/>
      <c r="C1" s="14"/>
    </row>
    <row r="2" spans="2:5" ht="67.349999999999994" customHeight="1">
      <c r="B2" s="48" t="s">
        <v>34</v>
      </c>
      <c r="C2" s="49"/>
    </row>
    <row r="3" spans="2:5" ht="18.600000000000001">
      <c r="B3" s="20"/>
      <c r="C3" s="19" t="s">
        <v>23</v>
      </c>
      <c r="D3" s="15"/>
      <c r="E3" s="15"/>
    </row>
    <row r="4" spans="2:5" ht="15.6">
      <c r="B4" s="21" t="s">
        <v>35</v>
      </c>
      <c r="C4" s="22">
        <f>'Sales Budget'!E12</f>
        <v>1232040</v>
      </c>
      <c r="D4" s="15"/>
      <c r="E4" s="15"/>
    </row>
    <row r="5" spans="2:5" ht="15.6">
      <c r="B5" s="21" t="s">
        <v>36</v>
      </c>
      <c r="C5" s="22">
        <f>SUM('Production Budget'!C13:I13)</f>
        <v>400644</v>
      </c>
      <c r="D5" s="15"/>
      <c r="E5" s="15"/>
    </row>
    <row r="6" spans="2:5" ht="15.6">
      <c r="B6" s="21" t="s">
        <v>37</v>
      </c>
      <c r="C6" s="22">
        <f>C4-C5</f>
        <v>831396</v>
      </c>
      <c r="D6" s="15"/>
      <c r="E6" s="15"/>
    </row>
    <row r="7" spans="2:5" ht="15.6">
      <c r="B7" s="21" t="s">
        <v>38</v>
      </c>
      <c r="C7" s="22">
        <f>'Operating Expenses'!C14</f>
        <v>672887.5</v>
      </c>
      <c r="E7" s="15"/>
    </row>
    <row r="8" spans="2:5" ht="15.6">
      <c r="B8" s="31" t="s">
        <v>39</v>
      </c>
      <c r="C8" s="33">
        <f>C6-C7</f>
        <v>158508.5</v>
      </c>
    </row>
  </sheetData>
  <mergeCells count="1">
    <mergeCell ref="B2:C2"/>
  </mergeCells>
  <pageMargins left="0.7" right="0.7" top="0.75" bottom="0.75" header="0.3" footer="0.3"/>
  <ignoredErrors>
    <ignoredError sqref="C7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C00AE-06E4-48FF-A344-37EE09D1DC7E}">
  <dimension ref="B2:J13"/>
  <sheetViews>
    <sheetView workbookViewId="0">
      <selection activeCell="G21" sqref="G20:G21"/>
    </sheetView>
  </sheetViews>
  <sheetFormatPr defaultColWidth="8.85546875" defaultRowHeight="14.45"/>
  <cols>
    <col min="1" max="1" width="7.140625" style="1" customWidth="1"/>
    <col min="2" max="2" width="22" style="1" customWidth="1"/>
    <col min="3" max="3" width="16.5703125" style="1" customWidth="1"/>
    <col min="4" max="4" width="19.42578125" style="1" customWidth="1"/>
    <col min="5" max="6" width="17" style="1" customWidth="1"/>
    <col min="7" max="7" width="15.42578125" style="1" customWidth="1"/>
    <col min="8" max="8" width="14.5703125" style="1" customWidth="1"/>
    <col min="9" max="9" width="16.5703125" style="1" customWidth="1"/>
    <col min="10" max="16384" width="8.85546875" style="1"/>
  </cols>
  <sheetData>
    <row r="2" spans="2:10">
      <c r="B2" s="2"/>
      <c r="C2" s="2"/>
      <c r="D2" s="2"/>
      <c r="E2" s="2"/>
      <c r="F2" s="2"/>
      <c r="G2" s="2"/>
      <c r="H2" s="2"/>
      <c r="I2" s="2"/>
    </row>
    <row r="3" spans="2:10" ht="68.45" customHeight="1">
      <c r="B3" s="43" t="s">
        <v>40</v>
      </c>
      <c r="C3" s="50"/>
      <c r="D3" s="50"/>
      <c r="E3" s="50"/>
      <c r="F3" s="50"/>
      <c r="G3" s="50"/>
      <c r="H3" s="50"/>
      <c r="I3" s="51"/>
      <c r="J3" s="17"/>
    </row>
    <row r="4" spans="2:10" ht="36.950000000000003">
      <c r="B4" s="20" t="s">
        <v>3</v>
      </c>
      <c r="C4" s="18" t="s">
        <v>4</v>
      </c>
      <c r="D4" s="19" t="s">
        <v>5</v>
      </c>
      <c r="E4" s="20" t="s">
        <v>6</v>
      </c>
      <c r="F4" s="19" t="s">
        <v>41</v>
      </c>
      <c r="G4" s="19" t="s">
        <v>42</v>
      </c>
      <c r="H4" s="19" t="s">
        <v>43</v>
      </c>
      <c r="I4" s="19" t="s">
        <v>44</v>
      </c>
      <c r="J4" s="17"/>
    </row>
    <row r="5" spans="2:10" ht="15.6">
      <c r="B5" s="21" t="s">
        <v>7</v>
      </c>
      <c r="C5" s="22">
        <v>60</v>
      </c>
      <c r="D5" s="23">
        <v>2500</v>
      </c>
      <c r="E5" s="24">
        <f>D5*C5</f>
        <v>150000</v>
      </c>
      <c r="F5" s="23">
        <v>2712</v>
      </c>
      <c r="G5" s="24">
        <f>F5*C5</f>
        <v>162720</v>
      </c>
      <c r="H5" s="24">
        <f>E5-G5</f>
        <v>-12720</v>
      </c>
      <c r="I5" s="24" t="s">
        <v>45</v>
      </c>
    </row>
    <row r="6" spans="2:10" ht="15.6">
      <c r="B6" s="21" t="s">
        <v>8</v>
      </c>
      <c r="C6" s="22">
        <v>90</v>
      </c>
      <c r="D6" s="23">
        <v>2200</v>
      </c>
      <c r="E6" s="24">
        <f t="shared" ref="E6:E11" si="0">D6*C6</f>
        <v>198000</v>
      </c>
      <c r="F6" s="23">
        <v>2289</v>
      </c>
      <c r="G6" s="24">
        <f t="shared" ref="G6:G11" si="1">F6*C6</f>
        <v>206010</v>
      </c>
      <c r="H6" s="24">
        <f t="shared" ref="H6:H11" si="2">E6-G6</f>
        <v>-8010</v>
      </c>
      <c r="I6" s="24" t="s">
        <v>45</v>
      </c>
    </row>
    <row r="7" spans="2:10" ht="15.6">
      <c r="B7" s="21" t="s">
        <v>9</v>
      </c>
      <c r="C7" s="22">
        <v>108</v>
      </c>
      <c r="D7" s="23">
        <v>1500</v>
      </c>
      <c r="E7" s="24">
        <f t="shared" si="0"/>
        <v>162000</v>
      </c>
      <c r="F7" s="23">
        <v>1361</v>
      </c>
      <c r="G7" s="24">
        <f t="shared" si="1"/>
        <v>146988</v>
      </c>
      <c r="H7" s="24">
        <f t="shared" si="2"/>
        <v>15012</v>
      </c>
      <c r="I7" s="24" t="s">
        <v>46</v>
      </c>
    </row>
    <row r="8" spans="2:10" ht="15.6">
      <c r="B8" s="21" t="s">
        <v>10</v>
      </c>
      <c r="C8" s="22">
        <v>240</v>
      </c>
      <c r="D8" s="23">
        <v>1500</v>
      </c>
      <c r="E8" s="24">
        <f t="shared" si="0"/>
        <v>360000</v>
      </c>
      <c r="F8" s="23">
        <v>1607</v>
      </c>
      <c r="G8" s="24">
        <f t="shared" si="1"/>
        <v>385680</v>
      </c>
      <c r="H8" s="24">
        <f t="shared" si="2"/>
        <v>-25680</v>
      </c>
      <c r="I8" s="24" t="s">
        <v>45</v>
      </c>
    </row>
    <row r="9" spans="2:10" ht="15.6">
      <c r="B9" s="21" t="s">
        <v>11</v>
      </c>
      <c r="C9" s="22">
        <v>120</v>
      </c>
      <c r="D9" s="25">
        <v>1200</v>
      </c>
      <c r="E9" s="24">
        <f t="shared" si="0"/>
        <v>144000</v>
      </c>
      <c r="F9" s="25">
        <v>1185</v>
      </c>
      <c r="G9" s="24">
        <f t="shared" si="1"/>
        <v>142200</v>
      </c>
      <c r="H9" s="24">
        <f t="shared" si="2"/>
        <v>1800</v>
      </c>
      <c r="I9" s="24" t="s">
        <v>46</v>
      </c>
    </row>
    <row r="10" spans="2:10" ht="15.6">
      <c r="B10" s="21" t="s">
        <v>12</v>
      </c>
      <c r="C10" s="22">
        <v>150</v>
      </c>
      <c r="D10" s="25">
        <v>1000</v>
      </c>
      <c r="E10" s="24">
        <f t="shared" si="0"/>
        <v>150000</v>
      </c>
      <c r="F10" s="25">
        <v>980</v>
      </c>
      <c r="G10" s="24">
        <f t="shared" si="1"/>
        <v>147000</v>
      </c>
      <c r="H10" s="24">
        <f t="shared" si="2"/>
        <v>3000</v>
      </c>
      <c r="I10" s="24" t="s">
        <v>46</v>
      </c>
    </row>
    <row r="11" spans="2:10" ht="15.6">
      <c r="B11" s="21" t="s">
        <v>13</v>
      </c>
      <c r="C11" s="22">
        <v>81</v>
      </c>
      <c r="D11" s="25">
        <v>840</v>
      </c>
      <c r="E11" s="24">
        <f t="shared" si="0"/>
        <v>68040</v>
      </c>
      <c r="F11" s="25">
        <v>850</v>
      </c>
      <c r="G11" s="24">
        <f t="shared" si="1"/>
        <v>68850</v>
      </c>
      <c r="H11" s="24">
        <f t="shared" si="2"/>
        <v>-810</v>
      </c>
      <c r="I11" s="24" t="s">
        <v>45</v>
      </c>
    </row>
    <row r="12" spans="2:10" ht="15.95" thickBot="1">
      <c r="B12" s="46"/>
      <c r="C12" s="47"/>
      <c r="D12" s="26">
        <f>SUM(D5:D11)</f>
        <v>10740</v>
      </c>
      <c r="E12" s="27">
        <f>SUM(E5:E11)</f>
        <v>1232040</v>
      </c>
      <c r="F12" s="26">
        <f>SUM(F5:F11)</f>
        <v>10984</v>
      </c>
      <c r="G12" s="27">
        <f>SUM(G5:G11)</f>
        <v>1259448</v>
      </c>
      <c r="H12" s="27">
        <f>SUM(H5:H11)</f>
        <v>-27408</v>
      </c>
      <c r="I12" s="24" t="s">
        <v>45</v>
      </c>
    </row>
    <row r="13" spans="2:10" ht="15" thickTop="1">
      <c r="D13" s="16"/>
      <c r="E13" s="16"/>
      <c r="F13" s="16"/>
    </row>
  </sheetData>
  <mergeCells count="2">
    <mergeCell ref="B12:C12"/>
    <mergeCell ref="B3:I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D2C57-50F8-4D22-B2FB-DB6E8F9929DC}">
  <dimension ref="B2:G14"/>
  <sheetViews>
    <sheetView workbookViewId="0">
      <selection activeCell="B4" sqref="B4"/>
    </sheetView>
  </sheetViews>
  <sheetFormatPr defaultColWidth="8.85546875" defaultRowHeight="14.45"/>
  <cols>
    <col min="1" max="1" width="7.140625" style="1" customWidth="1"/>
    <col min="2" max="2" width="48.5703125" style="1" customWidth="1"/>
    <col min="3" max="5" width="23.140625" style="1" customWidth="1"/>
    <col min="6" max="6" width="16.42578125" style="1" customWidth="1"/>
    <col min="7" max="16384" width="8.85546875" style="1"/>
  </cols>
  <sheetData>
    <row r="2" spans="2:7">
      <c r="B2" s="2"/>
      <c r="C2" s="2"/>
      <c r="D2" s="2"/>
      <c r="E2" s="2"/>
      <c r="F2" s="2"/>
    </row>
    <row r="3" spans="2:7" ht="68.45" customHeight="1">
      <c r="B3" s="48" t="s">
        <v>47</v>
      </c>
      <c r="C3" s="52"/>
      <c r="D3" s="52"/>
      <c r="E3" s="52"/>
      <c r="F3" s="53"/>
      <c r="G3" s="17"/>
    </row>
    <row r="4" spans="2:7" ht="36.950000000000003">
      <c r="B4" s="20"/>
      <c r="C4" s="19" t="s">
        <v>48</v>
      </c>
      <c r="D4" s="19" t="s">
        <v>49</v>
      </c>
      <c r="E4" s="19" t="s">
        <v>50</v>
      </c>
      <c r="F4" s="19" t="s">
        <v>51</v>
      </c>
      <c r="G4" s="17"/>
    </row>
    <row r="5" spans="2:7" ht="15.6">
      <c r="B5" s="21" t="s">
        <v>24</v>
      </c>
      <c r="C5" s="22">
        <v>166950</v>
      </c>
      <c r="D5" s="22">
        <v>164300</v>
      </c>
      <c r="E5" s="22">
        <f>C5-D5</f>
        <v>2650</v>
      </c>
      <c r="F5" s="22" t="s">
        <v>45</v>
      </c>
    </row>
    <row r="6" spans="2:7" ht="15.6">
      <c r="B6" s="21" t="s">
        <v>25</v>
      </c>
      <c r="C6" s="22">
        <v>12000</v>
      </c>
      <c r="D6" s="22">
        <v>14900</v>
      </c>
      <c r="E6" s="22">
        <f t="shared" ref="E6:E13" si="0">C6-D6</f>
        <v>-2900</v>
      </c>
      <c r="F6" s="22" t="s">
        <v>46</v>
      </c>
    </row>
    <row r="7" spans="2:7" ht="15.6">
      <c r="B7" s="21" t="s">
        <v>26</v>
      </c>
      <c r="C7" s="22">
        <v>253050</v>
      </c>
      <c r="D7" s="22">
        <v>251000</v>
      </c>
      <c r="E7" s="22">
        <f t="shared" si="0"/>
        <v>2050</v>
      </c>
      <c r="F7" s="22" t="s">
        <v>45</v>
      </c>
    </row>
    <row r="8" spans="2:7" ht="15.6">
      <c r="B8" s="21" t="s">
        <v>27</v>
      </c>
      <c r="C8" s="22">
        <v>17250</v>
      </c>
      <c r="D8" s="22">
        <v>18600</v>
      </c>
      <c r="E8" s="22">
        <f t="shared" si="0"/>
        <v>-1350</v>
      </c>
      <c r="F8" s="22" t="s">
        <v>46</v>
      </c>
    </row>
    <row r="9" spans="2:7" ht="15.6">
      <c r="B9" s="21" t="s">
        <v>28</v>
      </c>
      <c r="C9" s="22">
        <v>54900</v>
      </c>
      <c r="D9" s="22">
        <v>54900</v>
      </c>
      <c r="E9" s="22">
        <f t="shared" si="0"/>
        <v>0</v>
      </c>
      <c r="F9" s="22"/>
    </row>
    <row r="10" spans="2:7" ht="15.6">
      <c r="B10" s="21" t="s">
        <v>29</v>
      </c>
      <c r="C10" s="22">
        <v>60000</v>
      </c>
      <c r="D10" s="22">
        <v>60000</v>
      </c>
      <c r="E10" s="22">
        <f t="shared" si="0"/>
        <v>0</v>
      </c>
      <c r="F10" s="22"/>
    </row>
    <row r="11" spans="2:7" ht="15.6">
      <c r="B11" s="21" t="s">
        <v>30</v>
      </c>
      <c r="C11" s="22">
        <v>82800</v>
      </c>
      <c r="D11" s="22">
        <v>86180</v>
      </c>
      <c r="E11" s="22">
        <f t="shared" si="0"/>
        <v>-3380</v>
      </c>
      <c r="F11" s="22" t="s">
        <v>46</v>
      </c>
    </row>
    <row r="12" spans="2:7" ht="15.6">
      <c r="B12" s="21" t="s">
        <v>31</v>
      </c>
      <c r="C12" s="22">
        <v>6050</v>
      </c>
      <c r="D12" s="22">
        <v>6900</v>
      </c>
      <c r="E12" s="22">
        <f t="shared" si="0"/>
        <v>-850</v>
      </c>
      <c r="F12" s="22" t="s">
        <v>46</v>
      </c>
    </row>
    <row r="13" spans="2:7" ht="15.6">
      <c r="B13" s="21" t="s">
        <v>32</v>
      </c>
      <c r="C13" s="22">
        <v>19887.5</v>
      </c>
      <c r="D13" s="22">
        <v>21491</v>
      </c>
      <c r="E13" s="22">
        <f t="shared" si="0"/>
        <v>-1603.5</v>
      </c>
      <c r="F13" s="22" t="s">
        <v>46</v>
      </c>
    </row>
    <row r="14" spans="2:7" ht="15.6">
      <c r="B14" s="31" t="s">
        <v>33</v>
      </c>
      <c r="C14" s="33">
        <f>SUM(C5:C13)</f>
        <v>672887.5</v>
      </c>
      <c r="D14" s="33">
        <f>SUM(D5:D13)</f>
        <v>678271</v>
      </c>
      <c r="E14" s="33">
        <f>SUM(E5:E13)</f>
        <v>-5383.5</v>
      </c>
      <c r="F14" s="33" t="s">
        <v>46</v>
      </c>
    </row>
  </sheetData>
  <mergeCells count="1">
    <mergeCell ref="B3:F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D4CE4E-BF60-4CCA-9C0B-EBCE5D166D65}"/>
</file>

<file path=customXml/itemProps2.xml><?xml version="1.0" encoding="utf-8"?>
<ds:datastoreItem xmlns:ds="http://schemas.openxmlformats.org/officeDocument/2006/customXml" ds:itemID="{E868E183-D829-4BF1-9E80-3AAB6FC466D2}"/>
</file>

<file path=customXml/itemProps3.xml><?xml version="1.0" encoding="utf-8"?>
<ds:datastoreItem xmlns:ds="http://schemas.openxmlformats.org/officeDocument/2006/customXml" ds:itemID="{9369D510-E086-4FD8-9C96-AF9C69904D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Compliant Learning Resources</dc:creator>
  <cp:keywords/>
  <dc:description/>
  <cp:lastModifiedBy>Joelle Twigden</cp:lastModifiedBy>
  <cp:revision/>
  <dcterms:created xsi:type="dcterms:W3CDTF">2017-12-15T05:02:44Z</dcterms:created>
  <dcterms:modified xsi:type="dcterms:W3CDTF">2022-11-07T09:35:59Z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ediaServiceImageTags">
    <vt:lpwstr/>
  </property>
  <property fmtid="{D5CDD505-2E9C-101B-9397-08002B2CF9AE}" pid="4" name="MSIP_Label_c96ed6d7-747c-41fd-b042-ff14484edc24_Enabled">
    <vt:lpwstr>true</vt:lpwstr>
  </property>
  <property fmtid="{D5CDD505-2E9C-101B-9397-08002B2CF9AE}" pid="5" name="MSIP_Label_c96ed6d7-747c-41fd-b042-ff14484edc24_SetDate">
    <vt:lpwstr>2022-11-07T09:35:47Z</vt:lpwstr>
  </property>
  <property fmtid="{D5CDD505-2E9C-101B-9397-08002B2CF9AE}" pid="6" name="MSIP_Label_c96ed6d7-747c-41fd-b042-ff14484edc24_Method">
    <vt:lpwstr>Standard</vt:lpwstr>
  </property>
  <property fmtid="{D5CDD505-2E9C-101B-9397-08002B2CF9AE}" pid="7" name="MSIP_Label_c96ed6d7-747c-41fd-b042-ff14484edc24_Name">
    <vt:lpwstr>defa4170-0d19-0005-0004-bc88714345d2</vt:lpwstr>
  </property>
  <property fmtid="{D5CDD505-2E9C-101B-9397-08002B2CF9AE}" pid="8" name="MSIP_Label_c96ed6d7-747c-41fd-b042-ff14484edc24_SiteId">
    <vt:lpwstr>6a425d0d-58f2-4e36-8689-10002b2ec567</vt:lpwstr>
  </property>
  <property fmtid="{D5CDD505-2E9C-101B-9397-08002B2CF9AE}" pid="9" name="MSIP_Label_c96ed6d7-747c-41fd-b042-ff14484edc24_ActionId">
    <vt:lpwstr>a476b869-6a15-4bc2-906f-5c322b351a24</vt:lpwstr>
  </property>
  <property fmtid="{D5CDD505-2E9C-101B-9397-08002B2CF9AE}" pid="10" name="MSIP_Label_c96ed6d7-747c-41fd-b042-ff14484edc24_ContentBits">
    <vt:lpwstr>0</vt:lpwstr>
  </property>
</Properties>
</file>