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ntinuous Improvement/"/>
    </mc:Choice>
  </mc:AlternateContent>
  <xr:revisionPtr revIDLastSave="0" documentId="8_{10F779B8-8258-4FA4-A9D8-8C961E209B38}" xr6:coauthVersionLast="47" xr6:coauthVersionMax="47" xr10:uidLastSave="{00000000-0000-0000-0000-000000000000}"/>
  <bookViews>
    <workbookView xWindow="-75" yWindow="-16320" windowWidth="29040" windowHeight="15840" xr2:uid="{00000000-000D-0000-FFFF-FFFF00000000}"/>
  </bookViews>
  <sheets>
    <sheet name="Cover" sheetId="4" r:id="rId1"/>
    <sheet name="1" sheetId="6" r:id="rId2"/>
    <sheet name="2" sheetId="8" r:id="rId3"/>
    <sheet name="3" sheetId="10" r:id="rId4"/>
    <sheet name="4" sheetId="14" r:id="rId5"/>
    <sheet name="5" sheetId="15" r:id="rId6"/>
    <sheet name="6" sheetId="17" r:id="rId7"/>
    <sheet name="Charts" sheetId="18" r:id="rId8"/>
    <sheet name="Budget for 20xx+1" sheetId="2" state="hidden" r:id="rId9"/>
  </sheets>
  <definedNames>
    <definedName name="_xlnm.Print_Area" localSheetId="1">'1'!$B$2:$R$40</definedName>
    <definedName name="_xlnm.Print_Area" localSheetId="2">'2'!$B$20:$R$38</definedName>
    <definedName name="_xlnm.Print_Area" localSheetId="3">'3'!#REF!</definedName>
    <definedName name="_xlnm.Print_Area" localSheetId="4">'4'!$B$2:$G$21</definedName>
    <definedName name="_xlnm.Print_Area" localSheetId="5">'5'!$B$2:$O$23</definedName>
    <definedName name="_xlnm.Print_Area" localSheetId="6">'6'!$B$2:$Q$23</definedName>
    <definedName name="_xlnm.Print_Area" localSheetId="0">Cover!$C$2:$D$8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8" l="1"/>
  <c r="K32" i="8"/>
  <c r="K37" i="8"/>
  <c r="H37" i="8"/>
  <c r="G37" i="8"/>
  <c r="G36" i="8"/>
  <c r="I32" i="8"/>
  <c r="H32" i="8"/>
  <c r="G31" i="8"/>
  <c r="J31" i="8"/>
  <c r="J18" i="8"/>
  <c r="J37" i="8"/>
  <c r="J36" i="8"/>
  <c r="I31" i="8"/>
  <c r="I27" i="8"/>
  <c r="H27" i="6"/>
  <c r="I27" i="6"/>
  <c r="J27" i="6"/>
  <c r="K27" i="6"/>
  <c r="L27" i="6"/>
  <c r="M27" i="6"/>
  <c r="N27" i="6"/>
  <c r="O27" i="6"/>
  <c r="P27" i="6"/>
  <c r="Q27" i="6"/>
  <c r="R27" i="6"/>
  <c r="G27" i="6"/>
  <c r="H26" i="6"/>
  <c r="I26" i="6"/>
  <c r="J26" i="6"/>
  <c r="K26" i="6"/>
  <c r="L26" i="6"/>
  <c r="M26" i="6"/>
  <c r="N26" i="6"/>
  <c r="O26" i="6"/>
  <c r="P26" i="6"/>
  <c r="Q26" i="6"/>
  <c r="R26" i="6"/>
  <c r="G26" i="6"/>
  <c r="H25" i="6"/>
  <c r="I25" i="6"/>
  <c r="J25" i="6"/>
  <c r="K25" i="6"/>
  <c r="L25" i="6"/>
  <c r="M25" i="6"/>
  <c r="N25" i="6"/>
  <c r="O25" i="6"/>
  <c r="P25" i="6"/>
  <c r="Q25" i="6"/>
  <c r="R25" i="6"/>
  <c r="G25" i="6"/>
  <c r="H24" i="6"/>
  <c r="I24" i="6"/>
  <c r="J24" i="6"/>
  <c r="K24" i="6"/>
  <c r="L24" i="6"/>
  <c r="M24" i="6"/>
  <c r="N24" i="6"/>
  <c r="O24" i="6"/>
  <c r="P24" i="6"/>
  <c r="Q24" i="6"/>
  <c r="R24" i="6"/>
  <c r="G24" i="6"/>
  <c r="H23" i="6"/>
  <c r="I23" i="6"/>
  <c r="J23" i="6"/>
  <c r="K23" i="6"/>
  <c r="L23" i="6"/>
  <c r="M23" i="6"/>
  <c r="N23" i="6"/>
  <c r="O23" i="6"/>
  <c r="P23" i="6"/>
  <c r="Q23" i="6"/>
  <c r="R23" i="6"/>
  <c r="G23" i="6"/>
  <c r="H22" i="6"/>
  <c r="I22" i="6"/>
  <c r="J22" i="6"/>
  <c r="K22" i="6"/>
  <c r="L22" i="6"/>
  <c r="M22" i="6"/>
  <c r="N22" i="6"/>
  <c r="O22" i="6"/>
  <c r="P22" i="6"/>
  <c r="Q22" i="6"/>
  <c r="R22" i="6"/>
  <c r="G22" i="6"/>
  <c r="G21" i="6"/>
  <c r="H20" i="6"/>
  <c r="I20" i="6"/>
  <c r="J20" i="6"/>
  <c r="K20" i="6"/>
  <c r="L20" i="6"/>
  <c r="M20" i="6"/>
  <c r="N20" i="6"/>
  <c r="O20" i="6"/>
  <c r="P20" i="6"/>
  <c r="Q20" i="6"/>
  <c r="R20" i="6"/>
  <c r="G20" i="6"/>
  <c r="H19" i="6"/>
  <c r="I19" i="6"/>
  <c r="J19" i="6"/>
  <c r="K19" i="6"/>
  <c r="L19" i="6"/>
  <c r="M19" i="6"/>
  <c r="N19" i="6"/>
  <c r="O19" i="6"/>
  <c r="P19" i="6"/>
  <c r="Q19" i="6"/>
  <c r="R19" i="6"/>
  <c r="G19" i="6"/>
  <c r="H18" i="6"/>
  <c r="I18" i="6"/>
  <c r="J18" i="6"/>
  <c r="K18" i="6"/>
  <c r="L18" i="6"/>
  <c r="M18" i="6"/>
  <c r="N18" i="6"/>
  <c r="O18" i="6"/>
  <c r="P18" i="6"/>
  <c r="Q18" i="6"/>
  <c r="R18" i="6"/>
  <c r="G18" i="6"/>
  <c r="H21" i="6"/>
  <c r="I21" i="6"/>
  <c r="J21" i="6"/>
  <c r="K21" i="6"/>
  <c r="L21" i="6"/>
  <c r="M21" i="6"/>
  <c r="N21" i="6"/>
  <c r="O21" i="6"/>
  <c r="P21" i="6"/>
  <c r="Q21" i="6"/>
  <c r="R21" i="6"/>
  <c r="J29" i="6"/>
  <c r="E5" i="10"/>
  <c r="E10" i="10" s="1"/>
  <c r="L15" i="15"/>
  <c r="I15" i="15"/>
  <c r="F15" i="15"/>
  <c r="C15" i="15"/>
  <c r="G32" i="8"/>
  <c r="I3" i="17"/>
  <c r="J3" i="17"/>
  <c r="K3" i="17"/>
  <c r="L3" i="17"/>
  <c r="M3" i="17"/>
  <c r="N3" i="17"/>
  <c r="O3" i="17"/>
  <c r="P3" i="17"/>
  <c r="H3" i="17"/>
  <c r="B16" i="17"/>
  <c r="C16" i="17"/>
  <c r="E16" i="17" s="1"/>
  <c r="F16" i="17" s="1"/>
  <c r="H16" i="17"/>
  <c r="I16" i="17"/>
  <c r="J16" i="17"/>
  <c r="K16" i="17"/>
  <c r="L16" i="17"/>
  <c r="M16" i="17"/>
  <c r="N16" i="17"/>
  <c r="O16" i="17"/>
  <c r="P16" i="17"/>
  <c r="Q16" i="17"/>
  <c r="B16" i="15"/>
  <c r="O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C5" i="15"/>
  <c r="B14" i="14"/>
  <c r="C14" i="14"/>
  <c r="B15" i="14"/>
  <c r="C15" i="14"/>
  <c r="B16" i="14"/>
  <c r="C16" i="14"/>
  <c r="B17" i="14"/>
  <c r="C17" i="14"/>
  <c r="B3" i="10"/>
  <c r="Q6" i="10"/>
  <c r="Q7" i="10"/>
  <c r="Q8" i="10"/>
  <c r="Q9" i="10"/>
  <c r="Q5" i="10"/>
  <c r="F10" i="10"/>
  <c r="G10" i="10"/>
  <c r="H10" i="10"/>
  <c r="I10" i="10"/>
  <c r="J10" i="10"/>
  <c r="K10" i="10"/>
  <c r="L10" i="10"/>
  <c r="M10" i="10"/>
  <c r="N10" i="10"/>
  <c r="O10" i="10"/>
  <c r="P10" i="10"/>
  <c r="P9" i="10"/>
  <c r="O9" i="10"/>
  <c r="N9" i="10"/>
  <c r="M9" i="10"/>
  <c r="L9" i="10"/>
  <c r="K9" i="10"/>
  <c r="J9" i="10"/>
  <c r="I9" i="10"/>
  <c r="H9" i="10"/>
  <c r="G9" i="10"/>
  <c r="F9" i="10"/>
  <c r="E9" i="10"/>
  <c r="F8" i="10"/>
  <c r="G8" i="10"/>
  <c r="H8" i="10"/>
  <c r="I8" i="10"/>
  <c r="J8" i="10"/>
  <c r="K8" i="10"/>
  <c r="L8" i="10"/>
  <c r="M8" i="10"/>
  <c r="N8" i="10"/>
  <c r="O8" i="10"/>
  <c r="P8" i="10"/>
  <c r="E8" i="10"/>
  <c r="H7" i="10"/>
  <c r="F6" i="10"/>
  <c r="G6" i="10"/>
  <c r="H6" i="10"/>
  <c r="I6" i="10"/>
  <c r="J6" i="10"/>
  <c r="K6" i="10"/>
  <c r="L6" i="10"/>
  <c r="M6" i="10"/>
  <c r="N6" i="10"/>
  <c r="O6" i="10"/>
  <c r="P6" i="10"/>
  <c r="E6" i="10"/>
  <c r="F5" i="10"/>
  <c r="G5" i="10"/>
  <c r="H5" i="10"/>
  <c r="I5" i="10"/>
  <c r="J5" i="10"/>
  <c r="K5" i="10"/>
  <c r="L5" i="10"/>
  <c r="M5" i="10"/>
  <c r="N5" i="10"/>
  <c r="O5" i="10"/>
  <c r="P5" i="10"/>
  <c r="C43" i="8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G15" i="8"/>
  <c r="H18" i="8"/>
  <c r="I18" i="8"/>
  <c r="K18" i="8"/>
  <c r="L18" i="8"/>
  <c r="M18" i="8"/>
  <c r="N18" i="8"/>
  <c r="O18" i="8"/>
  <c r="P18" i="8"/>
  <c r="Q18" i="8"/>
  <c r="R18" i="8"/>
  <c r="H19" i="8"/>
  <c r="I19" i="8"/>
  <c r="J19" i="8"/>
  <c r="K19" i="8"/>
  <c r="L19" i="8"/>
  <c r="M19" i="8"/>
  <c r="N19" i="8"/>
  <c r="O19" i="8"/>
  <c r="P19" i="8"/>
  <c r="Q19" i="8"/>
  <c r="R19" i="8"/>
  <c r="H20" i="8"/>
  <c r="I20" i="8"/>
  <c r="J20" i="8"/>
  <c r="K20" i="8"/>
  <c r="L20" i="8"/>
  <c r="M20" i="8"/>
  <c r="N20" i="8"/>
  <c r="O20" i="8"/>
  <c r="P20" i="8"/>
  <c r="Q20" i="8"/>
  <c r="R20" i="8"/>
  <c r="H21" i="8"/>
  <c r="I21" i="8"/>
  <c r="J21" i="8"/>
  <c r="K21" i="8"/>
  <c r="L21" i="8"/>
  <c r="M21" i="8"/>
  <c r="N21" i="8"/>
  <c r="O21" i="8"/>
  <c r="P21" i="8"/>
  <c r="Q21" i="8"/>
  <c r="R21" i="8"/>
  <c r="H22" i="8"/>
  <c r="I22" i="8"/>
  <c r="J22" i="8"/>
  <c r="K22" i="8"/>
  <c r="L22" i="8"/>
  <c r="M22" i="8"/>
  <c r="N22" i="8"/>
  <c r="O22" i="8"/>
  <c r="P22" i="8"/>
  <c r="Q22" i="8"/>
  <c r="R22" i="8"/>
  <c r="H23" i="8"/>
  <c r="I23" i="8"/>
  <c r="J23" i="8"/>
  <c r="K23" i="8"/>
  <c r="L23" i="8"/>
  <c r="M23" i="8"/>
  <c r="N23" i="8"/>
  <c r="O23" i="8"/>
  <c r="P23" i="8"/>
  <c r="Q23" i="8"/>
  <c r="R23" i="8"/>
  <c r="H24" i="8"/>
  <c r="I24" i="8"/>
  <c r="J24" i="8"/>
  <c r="K24" i="8"/>
  <c r="L24" i="8"/>
  <c r="M24" i="8"/>
  <c r="N24" i="8"/>
  <c r="O24" i="8"/>
  <c r="P24" i="8"/>
  <c r="Q24" i="8"/>
  <c r="R24" i="8"/>
  <c r="H25" i="8"/>
  <c r="I25" i="8"/>
  <c r="J25" i="8"/>
  <c r="K25" i="8"/>
  <c r="L25" i="8"/>
  <c r="M25" i="8"/>
  <c r="N25" i="8"/>
  <c r="O25" i="8"/>
  <c r="P25" i="8"/>
  <c r="Q25" i="8"/>
  <c r="R25" i="8"/>
  <c r="H26" i="8"/>
  <c r="I26" i="8"/>
  <c r="J26" i="8"/>
  <c r="K26" i="8"/>
  <c r="L26" i="8"/>
  <c r="M26" i="8"/>
  <c r="N26" i="8"/>
  <c r="O26" i="8"/>
  <c r="P26" i="8"/>
  <c r="Q26" i="8"/>
  <c r="R26" i="8"/>
  <c r="H27" i="8"/>
  <c r="J27" i="8"/>
  <c r="K27" i="8"/>
  <c r="L27" i="8"/>
  <c r="M27" i="8"/>
  <c r="N27" i="8"/>
  <c r="O27" i="8"/>
  <c r="P27" i="8"/>
  <c r="Q27" i="8"/>
  <c r="R27" i="8"/>
  <c r="G27" i="8"/>
  <c r="G26" i="8"/>
  <c r="G25" i="8"/>
  <c r="G24" i="8"/>
  <c r="G23" i="8"/>
  <c r="G22" i="8"/>
  <c r="G21" i="8"/>
  <c r="G20" i="8"/>
  <c r="G19" i="8"/>
  <c r="G18" i="8"/>
  <c r="C37" i="6"/>
  <c r="C33" i="6"/>
  <c r="C34" i="6"/>
  <c r="S20" i="6" l="1"/>
  <c r="N31" i="8"/>
  <c r="R16" i="17"/>
  <c r="S16" i="17" s="1"/>
  <c r="P31" i="8"/>
  <c r="H31" i="8"/>
  <c r="M31" i="8"/>
  <c r="O31" i="8"/>
  <c r="R31" i="8"/>
  <c r="L31" i="8"/>
  <c r="K31" i="8"/>
  <c r="Q31" i="8"/>
  <c r="L29" i="6"/>
  <c r="N29" i="6"/>
  <c r="S19" i="6"/>
  <c r="Q29" i="8"/>
  <c r="S18" i="8"/>
  <c r="S24" i="8"/>
  <c r="M29" i="8"/>
  <c r="K29" i="8"/>
  <c r="S26" i="8"/>
  <c r="S20" i="8"/>
  <c r="P29" i="8"/>
  <c r="O29" i="8"/>
  <c r="R29" i="8"/>
  <c r="N29" i="8"/>
  <c r="L29" i="8"/>
  <c r="H29" i="8"/>
  <c r="S23" i="8"/>
  <c r="J29" i="8"/>
  <c r="S27" i="8"/>
  <c r="S19" i="8"/>
  <c r="S21" i="8"/>
  <c r="S22" i="8"/>
  <c r="S25" i="8"/>
  <c r="G29" i="8"/>
  <c r="I29" i="8"/>
  <c r="K29" i="6"/>
  <c r="S23" i="6"/>
  <c r="S24" i="6"/>
  <c r="M29" i="6"/>
  <c r="R29" i="6"/>
  <c r="S21" i="6"/>
  <c r="Q29" i="6"/>
  <c r="I29" i="6"/>
  <c r="S25" i="6"/>
  <c r="P29" i="6"/>
  <c r="H29" i="6"/>
  <c r="S26" i="6"/>
  <c r="S22" i="6"/>
  <c r="O29" i="6"/>
  <c r="S18" i="6"/>
  <c r="S27" i="6"/>
  <c r="G29" i="6"/>
  <c r="G37" i="6" s="1"/>
  <c r="H32" i="6" s="1"/>
  <c r="D21" i="17"/>
  <c r="B3" i="17"/>
  <c r="D17" i="15"/>
  <c r="E17" i="15"/>
  <c r="G17" i="15"/>
  <c r="I17" i="17" s="1"/>
  <c r="H17" i="15"/>
  <c r="J17" i="17" s="1"/>
  <c r="I17" i="15"/>
  <c r="K17" i="17" s="1"/>
  <c r="J17" i="15"/>
  <c r="L17" i="17" s="1"/>
  <c r="K17" i="15"/>
  <c r="M17" i="17" s="1"/>
  <c r="L17" i="15"/>
  <c r="N17" i="17" s="1"/>
  <c r="M17" i="15"/>
  <c r="O17" i="17" s="1"/>
  <c r="N17" i="15"/>
  <c r="P17" i="17" s="1"/>
  <c r="C17" i="15"/>
  <c r="B17" i="17"/>
  <c r="B18" i="17"/>
  <c r="B19" i="15"/>
  <c r="B13" i="14"/>
  <c r="N19" i="15"/>
  <c r="P19" i="17" s="1"/>
  <c r="M19" i="15"/>
  <c r="O19" i="17" s="1"/>
  <c r="L19" i="15"/>
  <c r="N19" i="17" s="1"/>
  <c r="K19" i="15"/>
  <c r="M19" i="17" s="1"/>
  <c r="J19" i="15"/>
  <c r="L19" i="17" s="1"/>
  <c r="I19" i="15"/>
  <c r="K19" i="17" s="1"/>
  <c r="H19" i="15"/>
  <c r="J19" i="17" s="1"/>
  <c r="G19" i="15"/>
  <c r="I19" i="17" s="1"/>
  <c r="F19" i="15"/>
  <c r="H19" i="17" s="1"/>
  <c r="E19" i="15"/>
  <c r="D19" i="15"/>
  <c r="C19" i="15"/>
  <c r="N18" i="15"/>
  <c r="P18" i="17" s="1"/>
  <c r="M18" i="15"/>
  <c r="O18" i="17" s="1"/>
  <c r="L18" i="15"/>
  <c r="N18" i="17" s="1"/>
  <c r="K18" i="15"/>
  <c r="M18" i="17" s="1"/>
  <c r="J18" i="15"/>
  <c r="L18" i="17" s="1"/>
  <c r="I18" i="15"/>
  <c r="K18" i="17" s="1"/>
  <c r="H18" i="15"/>
  <c r="J18" i="17" s="1"/>
  <c r="G18" i="15"/>
  <c r="I18" i="17" s="1"/>
  <c r="F18" i="15"/>
  <c r="H18" i="17" s="1"/>
  <c r="E18" i="15"/>
  <c r="D18" i="15"/>
  <c r="C18" i="15"/>
  <c r="P15" i="17"/>
  <c r="O15" i="17"/>
  <c r="N15" i="17"/>
  <c r="M15" i="17"/>
  <c r="L15" i="17"/>
  <c r="K15" i="17"/>
  <c r="J15" i="17"/>
  <c r="I15" i="17"/>
  <c r="H15" i="17"/>
  <c r="O5" i="15"/>
  <c r="B3" i="15"/>
  <c r="B2" i="14"/>
  <c r="S32" i="6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O36" i="2"/>
  <c r="O35" i="2"/>
  <c r="O34" i="2"/>
  <c r="O33" i="2"/>
  <c r="N17" i="2"/>
  <c r="F16" i="2"/>
  <c r="E17" i="2" s="1"/>
  <c r="F19" i="2" s="1"/>
  <c r="C16" i="2"/>
  <c r="N7" i="2"/>
  <c r="M7" i="2"/>
  <c r="L7" i="2"/>
  <c r="K7" i="2"/>
  <c r="J7" i="2"/>
  <c r="I7" i="2"/>
  <c r="H7" i="2"/>
  <c r="G7" i="2"/>
  <c r="F7" i="2"/>
  <c r="F8" i="2" s="1"/>
  <c r="E7" i="2"/>
  <c r="D7" i="2"/>
  <c r="C7" i="2"/>
  <c r="C8" i="2" s="1"/>
  <c r="G6" i="2"/>
  <c r="I6" i="2" s="1"/>
  <c r="D6" i="2"/>
  <c r="E6" i="2" s="1"/>
  <c r="C17" i="17" l="1"/>
  <c r="E17" i="17" s="1"/>
  <c r="G33" i="8"/>
  <c r="H33" i="8"/>
  <c r="S29" i="6"/>
  <c r="D8" i="14" s="1"/>
  <c r="G33" i="6"/>
  <c r="G34" i="6"/>
  <c r="S29" i="8"/>
  <c r="D9" i="14" s="1"/>
  <c r="C19" i="17"/>
  <c r="E19" i="17" s="1"/>
  <c r="F19" i="17" s="1"/>
  <c r="C15" i="17"/>
  <c r="E15" i="17" s="1"/>
  <c r="F15" i="17" s="1"/>
  <c r="B19" i="17"/>
  <c r="B17" i="15"/>
  <c r="C18" i="17"/>
  <c r="E18" i="17" s="1"/>
  <c r="F18" i="17" s="1"/>
  <c r="R19" i="17"/>
  <c r="R15" i="17"/>
  <c r="R18" i="17"/>
  <c r="C5" i="17"/>
  <c r="R5" i="17" s="1"/>
  <c r="F17" i="15"/>
  <c r="H17" i="17" s="1"/>
  <c r="R17" i="17" s="1"/>
  <c r="B15" i="15"/>
  <c r="B15" i="17"/>
  <c r="Q5" i="17"/>
  <c r="B18" i="15"/>
  <c r="D5" i="17"/>
  <c r="D9" i="17" s="1"/>
  <c r="D23" i="17" s="1"/>
  <c r="O19" i="15"/>
  <c r="Q19" i="17" s="1"/>
  <c r="O18" i="15"/>
  <c r="Q18" i="17" s="1"/>
  <c r="O15" i="15"/>
  <c r="Q15" i="17" s="1"/>
  <c r="C13" i="14"/>
  <c r="D19" i="14" s="1"/>
  <c r="O38" i="2"/>
  <c r="C31" i="2"/>
  <c r="E16" i="2"/>
  <c r="E8" i="2"/>
  <c r="H6" i="2"/>
  <c r="I16" i="2"/>
  <c r="J6" i="2"/>
  <c r="I8" i="2"/>
  <c r="F31" i="2"/>
  <c r="G8" i="2"/>
  <c r="D8" i="2"/>
  <c r="G16" i="2"/>
  <c r="D16" i="2"/>
  <c r="S19" i="17" l="1"/>
  <c r="O17" i="15"/>
  <c r="Q17" i="17" s="1"/>
  <c r="S17" i="17" s="1"/>
  <c r="S18" i="17"/>
  <c r="S15" i="17"/>
  <c r="H36" i="8"/>
  <c r="I37" i="8"/>
  <c r="S5" i="17"/>
  <c r="E5" i="17"/>
  <c r="H37" i="6"/>
  <c r="I32" i="6" s="1"/>
  <c r="G31" i="2"/>
  <c r="D31" i="2"/>
  <c r="E31" i="2"/>
  <c r="J8" i="2"/>
  <c r="K6" i="2"/>
  <c r="J16" i="2"/>
  <c r="F17" i="2"/>
  <c r="E18" i="2"/>
  <c r="D17" i="2"/>
  <c r="E19" i="2" s="1"/>
  <c r="C17" i="2"/>
  <c r="H17" i="2"/>
  <c r="I19" i="2" s="1"/>
  <c r="I31" i="2"/>
  <c r="H16" i="2"/>
  <c r="H8" i="2"/>
  <c r="C9" i="2"/>
  <c r="F5" i="17" l="1"/>
  <c r="I37" i="6"/>
  <c r="J32" i="6" s="1"/>
  <c r="I33" i="6"/>
  <c r="I34" i="6"/>
  <c r="P34" i="6"/>
  <c r="P37" i="6"/>
  <c r="Q32" i="6" s="1"/>
  <c r="P33" i="6"/>
  <c r="H34" i="6"/>
  <c r="H33" i="6"/>
  <c r="L37" i="6"/>
  <c r="M32" i="6" s="1"/>
  <c r="L34" i="6"/>
  <c r="L33" i="6"/>
  <c r="J34" i="6"/>
  <c r="J37" i="6"/>
  <c r="K32" i="6" s="1"/>
  <c r="J33" i="6"/>
  <c r="Q37" i="6"/>
  <c r="R32" i="6" s="1"/>
  <c r="Q34" i="6"/>
  <c r="Q33" i="6"/>
  <c r="M34" i="6"/>
  <c r="M37" i="6"/>
  <c r="N32" i="6" s="1"/>
  <c r="M33" i="6"/>
  <c r="R34" i="6"/>
  <c r="R37" i="6"/>
  <c r="R33" i="6"/>
  <c r="K37" i="6"/>
  <c r="L32" i="6" s="1"/>
  <c r="K33" i="6"/>
  <c r="K34" i="6"/>
  <c r="O37" i="6"/>
  <c r="P32" i="6" s="1"/>
  <c r="O34" i="6"/>
  <c r="O33" i="6"/>
  <c r="N37" i="6"/>
  <c r="O32" i="6" s="1"/>
  <c r="N33" i="6"/>
  <c r="N34" i="6"/>
  <c r="H31" i="2"/>
  <c r="F9" i="2"/>
  <c r="J31" i="2"/>
  <c r="G19" i="2"/>
  <c r="F18" i="2"/>
  <c r="F20" i="2" s="1"/>
  <c r="I17" i="2"/>
  <c r="D18" i="2"/>
  <c r="D20" i="2" s="1"/>
  <c r="D23" i="2" s="1"/>
  <c r="E20" i="2"/>
  <c r="E23" i="2" s="1"/>
  <c r="K8" i="2"/>
  <c r="K16" i="2"/>
  <c r="L6" i="2"/>
  <c r="H18" i="2"/>
  <c r="G17" i="2"/>
  <c r="D19" i="2"/>
  <c r="C18" i="2"/>
  <c r="C20" i="2" s="1"/>
  <c r="M32" i="8" l="1"/>
  <c r="M33" i="8" s="1"/>
  <c r="S33" i="6"/>
  <c r="S34" i="6"/>
  <c r="H35" i="6"/>
  <c r="D8" i="15" s="1"/>
  <c r="G35" i="6"/>
  <c r="C8" i="15" s="1"/>
  <c r="N32" i="8"/>
  <c r="N33" i="8" s="1"/>
  <c r="L32" i="8"/>
  <c r="L33" i="8" s="1"/>
  <c r="O32" i="8"/>
  <c r="O33" i="8" s="1"/>
  <c r="K33" i="8"/>
  <c r="C23" i="2"/>
  <c r="C24" i="2" s="1"/>
  <c r="C21" i="2"/>
  <c r="L16" i="2"/>
  <c r="M6" i="2"/>
  <c r="L8" i="2"/>
  <c r="J17" i="2"/>
  <c r="H19" i="2"/>
  <c r="H20" i="2" s="1"/>
  <c r="G18" i="2"/>
  <c r="G20" i="2" s="1"/>
  <c r="G23" i="2" s="1"/>
  <c r="K31" i="2"/>
  <c r="I9" i="2"/>
  <c r="J19" i="2"/>
  <c r="I18" i="2"/>
  <c r="I20" i="2" s="1"/>
  <c r="F23" i="2"/>
  <c r="L37" i="8" l="1"/>
  <c r="K36" i="8"/>
  <c r="N37" i="8"/>
  <c r="M36" i="8"/>
  <c r="O36" i="8"/>
  <c r="P37" i="8"/>
  <c r="L36" i="8"/>
  <c r="M37" i="8"/>
  <c r="N36" i="8"/>
  <c r="O37" i="8"/>
  <c r="Q32" i="8"/>
  <c r="Q33" i="8" s="1"/>
  <c r="S35" i="6"/>
  <c r="I33" i="8"/>
  <c r="P32" i="8"/>
  <c r="P33" i="8" s="1"/>
  <c r="R32" i="8"/>
  <c r="R33" i="8" s="1"/>
  <c r="R36" i="8" s="1"/>
  <c r="H23" i="2"/>
  <c r="F21" i="2"/>
  <c r="F24" i="2"/>
  <c r="K19" i="2"/>
  <c r="J18" i="2"/>
  <c r="J20" i="2" s="1"/>
  <c r="J23" i="2" s="1"/>
  <c r="K17" i="2"/>
  <c r="M16" i="2"/>
  <c r="N6" i="2"/>
  <c r="M8" i="2"/>
  <c r="I23" i="2"/>
  <c r="L31" i="2"/>
  <c r="P36" i="8" l="1"/>
  <c r="Q37" i="8"/>
  <c r="I36" i="8"/>
  <c r="R37" i="8"/>
  <c r="Q36" i="8"/>
  <c r="I35" i="6"/>
  <c r="E8" i="15" s="1"/>
  <c r="C9" i="15"/>
  <c r="M31" i="2"/>
  <c r="L19" i="2"/>
  <c r="K18" i="2"/>
  <c r="K20" i="2" s="1"/>
  <c r="N8" i="2"/>
  <c r="L9" i="2" s="1"/>
  <c r="C10" i="2" s="1"/>
  <c r="N16" i="2"/>
  <c r="L17" i="2"/>
  <c r="P38" i="8" l="1"/>
  <c r="O38" i="8"/>
  <c r="M38" i="8"/>
  <c r="C8" i="17"/>
  <c r="G38" i="8"/>
  <c r="C12" i="15" s="1"/>
  <c r="N38" i="8"/>
  <c r="L38" i="8"/>
  <c r="J33" i="8"/>
  <c r="N31" i="2"/>
  <c r="O31" i="2" s="1"/>
  <c r="K23" i="2"/>
  <c r="I24" i="2" s="1"/>
  <c r="I21" i="2"/>
  <c r="M19" i="2"/>
  <c r="L18" i="2"/>
  <c r="L20" i="2" s="1"/>
  <c r="M17" i="2"/>
  <c r="N18" i="2"/>
  <c r="K12" i="17" l="1"/>
  <c r="K21" i="17" s="1"/>
  <c r="I12" i="15"/>
  <c r="K12" i="15"/>
  <c r="M12" i="17" s="1"/>
  <c r="H12" i="15"/>
  <c r="J12" i="17" s="1"/>
  <c r="J21" i="17" s="1"/>
  <c r="L12" i="17"/>
  <c r="L21" i="17" s="1"/>
  <c r="J12" i="15"/>
  <c r="N12" i="17"/>
  <c r="N21" i="17" s="1"/>
  <c r="L12" i="15"/>
  <c r="K38" i="8"/>
  <c r="J38" i="8"/>
  <c r="E8" i="17"/>
  <c r="C9" i="17"/>
  <c r="R38" i="8"/>
  <c r="Q38" i="8"/>
  <c r="J35" i="6"/>
  <c r="F8" i="15" s="1"/>
  <c r="C21" i="15"/>
  <c r="C23" i="15" s="1"/>
  <c r="D5" i="15" s="1"/>
  <c r="D9" i="15" s="1"/>
  <c r="L23" i="2"/>
  <c r="N19" i="2"/>
  <c r="N20" i="2" s="1"/>
  <c r="N23" i="2" s="1"/>
  <c r="M18" i="2"/>
  <c r="M20" i="2" s="1"/>
  <c r="M23" i="2" s="1"/>
  <c r="F12" i="15" l="1"/>
  <c r="H12" i="17" s="1"/>
  <c r="N12" i="15"/>
  <c r="P12" i="17" s="1"/>
  <c r="P21" i="17" s="1"/>
  <c r="G12" i="15"/>
  <c r="I12" i="17" s="1"/>
  <c r="I21" i="17" s="1"/>
  <c r="M12" i="15"/>
  <c r="O12" i="17" s="1"/>
  <c r="O21" i="17" s="1"/>
  <c r="I38" i="8"/>
  <c r="H8" i="17"/>
  <c r="F8" i="17"/>
  <c r="E9" i="17"/>
  <c r="M21" i="17"/>
  <c r="S37" i="8"/>
  <c r="H38" i="8"/>
  <c r="S36" i="8"/>
  <c r="L24" i="2"/>
  <c r="C25" i="2" s="1"/>
  <c r="L21" i="2"/>
  <c r="H21" i="17" l="1"/>
  <c r="R12" i="17"/>
  <c r="R21" i="17" s="1"/>
  <c r="D12" i="15"/>
  <c r="D21" i="15" s="1"/>
  <c r="D23" i="15" s="1"/>
  <c r="E5" i="15" s="1"/>
  <c r="E9" i="15" s="1"/>
  <c r="E12" i="15"/>
  <c r="E21" i="15" s="1"/>
  <c r="S38" i="8"/>
  <c r="D10" i="14"/>
  <c r="K35" i="6"/>
  <c r="G8" i="15" s="1"/>
  <c r="E23" i="15" l="1"/>
  <c r="F5" i="15" s="1"/>
  <c r="H5" i="17" s="1"/>
  <c r="H9" i="17" s="1"/>
  <c r="H23" i="17" s="1"/>
  <c r="C12" i="17"/>
  <c r="C21" i="17" s="1"/>
  <c r="O12" i="15"/>
  <c r="Q12" i="17" s="1"/>
  <c r="S12" i="17"/>
  <c r="S21" i="17" s="1"/>
  <c r="Q21" i="17"/>
  <c r="E12" i="17"/>
  <c r="F12" i="17" s="1"/>
  <c r="I8" i="17"/>
  <c r="L35" i="6"/>
  <c r="F21" i="15"/>
  <c r="F9" i="15" l="1"/>
  <c r="F23" i="15" s="1"/>
  <c r="G5" i="15" s="1"/>
  <c r="I5" i="17" s="1"/>
  <c r="I9" i="17" s="1"/>
  <c r="I23" i="17" s="1"/>
  <c r="H8" i="15"/>
  <c r="J8" i="17" s="1"/>
  <c r="E21" i="17"/>
  <c r="F21" i="17" s="1"/>
  <c r="C23" i="17"/>
  <c r="E23" i="17" s="1"/>
  <c r="F23" i="17" s="1"/>
  <c r="G9" i="15" l="1"/>
  <c r="M35" i="6"/>
  <c r="G21" i="15"/>
  <c r="I8" i="15" l="1"/>
  <c r="K8" i="17" s="1"/>
  <c r="G23" i="15"/>
  <c r="H5" i="15" s="1"/>
  <c r="H9" i="15" s="1"/>
  <c r="I21" i="15"/>
  <c r="N35" i="6"/>
  <c r="J8" i="15" l="1"/>
  <c r="L8" i="17" s="1"/>
  <c r="J5" i="17"/>
  <c r="J9" i="17" s="1"/>
  <c r="J23" i="17" s="1"/>
  <c r="H21" i="15"/>
  <c r="H23" i="15" s="1"/>
  <c r="I5" i="15" s="1"/>
  <c r="I9" i="15" l="1"/>
  <c r="I23" i="15" s="1"/>
  <c r="J5" i="15" s="1"/>
  <c r="L5" i="17" s="1"/>
  <c r="K5" i="17"/>
  <c r="K9" i="17" s="1"/>
  <c r="K23" i="17" s="1"/>
  <c r="J21" i="15"/>
  <c r="O35" i="6"/>
  <c r="K8" i="15" l="1"/>
  <c r="M8" i="17" s="1"/>
  <c r="J9" i="15"/>
  <c r="J23" i="15" s="1"/>
  <c r="K5" i="15" s="1"/>
  <c r="M5" i="17" s="1"/>
  <c r="L9" i="17"/>
  <c r="L23" i="17" s="1"/>
  <c r="M9" i="17" l="1"/>
  <c r="M23" i="17" s="1"/>
  <c r="K9" i="15"/>
  <c r="K21" i="15"/>
  <c r="P35" i="6"/>
  <c r="L8" i="15" l="1"/>
  <c r="N8" i="17" s="1"/>
  <c r="K23" i="15"/>
  <c r="L5" i="15" s="1"/>
  <c r="N5" i="17" s="1"/>
  <c r="N9" i="17" l="1"/>
  <c r="N23" i="17" s="1"/>
  <c r="L9" i="15"/>
  <c r="L21" i="15"/>
  <c r="Q35" i="6"/>
  <c r="M8" i="15" l="1"/>
  <c r="O8" i="17" s="1"/>
  <c r="L23" i="15"/>
  <c r="M5" i="15" s="1"/>
  <c r="O5" i="17" s="1"/>
  <c r="M21" i="15"/>
  <c r="O9" i="17" l="1"/>
  <c r="O23" i="17" s="1"/>
  <c r="M9" i="15"/>
  <c r="M23" i="15" s="1"/>
  <c r="N5" i="15" s="1"/>
  <c r="P5" i="17" s="1"/>
  <c r="R35" i="6"/>
  <c r="N8" i="15" s="1"/>
  <c r="P8" i="17" l="1"/>
  <c r="R8" i="17" s="1"/>
  <c r="O8" i="15"/>
  <c r="Q8" i="17" s="1"/>
  <c r="Q9" i="17" s="1"/>
  <c r="Q23" i="17" s="1"/>
  <c r="O9" i="15" l="1"/>
  <c r="S8" i="17"/>
  <c r="S9" i="17" s="1"/>
  <c r="R9" i="17"/>
  <c r="R23" i="17" s="1"/>
  <c r="S23" i="17" s="1"/>
  <c r="P9" i="17"/>
  <c r="P23" i="17" s="1"/>
  <c r="O21" i="15"/>
  <c r="N21" i="15"/>
  <c r="N9" i="15"/>
  <c r="O23" i="15" l="1"/>
  <c r="N23" i="15"/>
  <c r="D21" i="14"/>
  <c r="Q10" i="10"/>
</calcChain>
</file>

<file path=xl/sharedStrings.xml><?xml version="1.0" encoding="utf-8"?>
<sst xmlns="http://schemas.openxmlformats.org/spreadsheetml/2006/main" count="392" uniqueCount="184">
  <si>
    <t xml:space="preserve"> Budgeting &amp; Forecasting Document 
20XX</t>
  </si>
  <si>
    <t>Contents:</t>
  </si>
  <si>
    <t>Sales and cash collections budget</t>
  </si>
  <si>
    <t>Inventory and cash payments budget</t>
  </si>
  <si>
    <t>Operating Expenses Budget</t>
  </si>
  <si>
    <t xml:space="preserve">Budgeted Income Statement </t>
  </si>
  <si>
    <t>Monthly Cashflow Budget</t>
  </si>
  <si>
    <t>Q1 Cashflow variance analysis and forecast</t>
  </si>
  <si>
    <t>Budgeted Sales by Product</t>
  </si>
  <si>
    <t>Forecasted Sales (Units)</t>
  </si>
  <si>
    <t>OFF PEAK</t>
  </si>
  <si>
    <t>PEAK SEASON</t>
  </si>
  <si>
    <t>Product Description</t>
  </si>
  <si>
    <t>Product Number</t>
  </si>
  <si>
    <t>Wholesale price</t>
  </si>
  <si>
    <t>Selling price</t>
  </si>
  <si>
    <t>Target Age (Years)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</si>
  <si>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</si>
  <si>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</si>
  <si>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</si>
  <si>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</si>
  <si>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</si>
  <si>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</si>
  <si>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</si>
  <si>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</si>
  <si>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</si>
  <si>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</si>
  <si>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</si>
  <si>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</si>
  <si>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Wooden Montessori Activity Tool Box</t>
  </si>
  <si>
    <t>001</t>
  </si>
  <si>
    <t>0-3</t>
  </si>
  <si>
    <t>Wooden marble building blocks</t>
  </si>
  <si>
    <t>002</t>
  </si>
  <si>
    <t>Multicultural 20 piece wooden people set</t>
  </si>
  <si>
    <t>003</t>
  </si>
  <si>
    <t>4-6</t>
  </si>
  <si>
    <t>1000 piece colourful domino set</t>
  </si>
  <si>
    <t>004</t>
  </si>
  <si>
    <t>8-10</t>
  </si>
  <si>
    <t>Sort and count play cups</t>
  </si>
  <si>
    <t>005</t>
  </si>
  <si>
    <t>The freckled frog</t>
  </si>
  <si>
    <t>006</t>
  </si>
  <si>
    <t>Wooden puzzle stick</t>
  </si>
  <si>
    <t>007</t>
  </si>
  <si>
    <t>Rainbow animals</t>
  </si>
  <si>
    <t>008</t>
  </si>
  <si>
    <t>Activity cube</t>
  </si>
  <si>
    <t>009</t>
  </si>
  <si>
    <t>Wooden fruit and vegetable pack</t>
  </si>
  <si>
    <t>010</t>
  </si>
  <si>
    <t>Total Sales Forecast (Units)</t>
  </si>
  <si>
    <t>Sales budget by Product</t>
  </si>
  <si>
    <t>Year Total</t>
  </si>
  <si>
    <t>Total sales</t>
    <phoneticPr fontId="3" type="noConversion"/>
  </si>
  <si>
    <t>Monthly Cash Collections Budget</t>
  </si>
  <si>
    <t>Opening Accounts Receivable</t>
  </si>
  <si>
    <t>Add: Cash sales</t>
  </si>
  <si>
    <t>Add: Cash collected from credit sales</t>
  </si>
  <si>
    <t>Total Cash collected</t>
  </si>
  <si>
    <t>Ending Accounts Receivable</t>
  </si>
  <si>
    <t>Cash collections Assumptions:</t>
  </si>
  <si>
    <t>Percentage of sales paid in cash</t>
  </si>
  <si>
    <t>Percentage of sales paid in credit</t>
  </si>
  <si>
    <t>Percentage of Credit Sales Collected in month of sale</t>
  </si>
  <si>
    <t>Percentage of Credit Sales Collected the following month</t>
  </si>
  <si>
    <t>The opening accounts receivable 1 July 20XX is $3 500</t>
  </si>
  <si>
    <t>Inventory Budget</t>
  </si>
  <si>
    <t>Inventory cost budget by Product</t>
  </si>
  <si>
    <t>Total Inventory Cost of units sold</t>
  </si>
  <si>
    <t>Target Ending Inventory</t>
  </si>
  <si>
    <t>Less Beginning Inventory</t>
  </si>
  <si>
    <t>Total Inventory Purchases</t>
  </si>
  <si>
    <t xml:space="preserve">Cash Payments </t>
  </si>
  <si>
    <t>Cash payment for current months purchases</t>
  </si>
  <si>
    <t>Cash payment for previous months purchases</t>
  </si>
  <si>
    <t xml:space="preserve">Total cash payments </t>
  </si>
  <si>
    <t>Inventory Assumptions:</t>
  </si>
  <si>
    <t xml:space="preserve">Target Ending Inventory </t>
  </si>
  <si>
    <t>of next months total sales</t>
  </si>
  <si>
    <t>Beginning Inventory Balance 1 July 20XX</t>
  </si>
  <si>
    <t>Average inventory cost</t>
  </si>
  <si>
    <t>Cash Payments Assumptions:</t>
  </si>
  <si>
    <t>Percentage</t>
  </si>
  <si>
    <t>Percentage of Inventory purchased on credit</t>
  </si>
  <si>
    <t>Accounts Payable Policy:</t>
  </si>
  <si>
    <t xml:space="preserve">Percentage of suppliers with 30 payment terms </t>
  </si>
  <si>
    <t>Percentage of Suppliers with 60 day payment terms</t>
  </si>
  <si>
    <t>Accounts payable balance 1 July 20XX</t>
  </si>
  <si>
    <t>Electricty, water and gas</t>
  </si>
  <si>
    <t>per month, paid quarterly Jul, Oct, Jan, Apr</t>
  </si>
  <si>
    <t>Salaries and Wages</t>
  </si>
  <si>
    <t>per month, paid monthly</t>
  </si>
  <si>
    <t>Business Insurance</t>
  </si>
  <si>
    <t>per year, paid annualy in Oct</t>
  </si>
  <si>
    <t>$</t>
  </si>
  <si>
    <t>Rent</t>
  </si>
  <si>
    <t>General Office Expenses</t>
  </si>
  <si>
    <t>per fortnight, paid monthly</t>
  </si>
  <si>
    <t>Total Operating Expenses</t>
  </si>
  <si>
    <t>Tolls Toys</t>
  </si>
  <si>
    <t>Budgeted Income Statement</t>
  </si>
  <si>
    <t>FY 20XX</t>
  </si>
  <si>
    <t>Sales</t>
    <phoneticPr fontId="3" type="noConversion"/>
  </si>
  <si>
    <t>Less cost of goods sold</t>
    <phoneticPr fontId="3" type="noConversion"/>
  </si>
  <si>
    <t>Gross margin</t>
    <phoneticPr fontId="3" type="noConversion"/>
  </si>
  <si>
    <t>Less Operating expenses</t>
    <phoneticPr fontId="3" type="noConversion"/>
  </si>
  <si>
    <t>Net Income</t>
  </si>
  <si>
    <t>Opening Cash Balance*</t>
  </si>
  <si>
    <t>Cash Receipts:</t>
  </si>
  <si>
    <t>Sales revenue</t>
  </si>
  <si>
    <t>Total Cash Available</t>
  </si>
  <si>
    <t>Cash Payments:</t>
  </si>
  <si>
    <t>Inventory</t>
  </si>
  <si>
    <t>Operating Costs:</t>
  </si>
  <si>
    <t>Total Payments</t>
  </si>
  <si>
    <t>Cash on Hand</t>
  </si>
  <si>
    <t>Assumptions:</t>
  </si>
  <si>
    <t>* Opening cash balance from the balance sheet</t>
  </si>
  <si>
    <t>Forecast</t>
  </si>
  <si>
    <t>Q1 Budget</t>
  </si>
  <si>
    <t>Q1 Actuals</t>
  </si>
  <si>
    <t>Q1 Variance ($)</t>
  </si>
  <si>
    <t>Q1 Variance (%)</t>
  </si>
  <si>
    <t>Classification</t>
  </si>
  <si>
    <t>FY Budget</t>
  </si>
  <si>
    <t>FY Forecast</t>
  </si>
  <si>
    <t>FY Forecast Variance</t>
  </si>
  <si>
    <t>Opening Cash Balance</t>
  </si>
  <si>
    <t>Favourable</t>
  </si>
  <si>
    <t>Unfavourable</t>
  </si>
  <si>
    <t>Variances for students to note:</t>
  </si>
  <si>
    <t>Recommended Actions to take to ideas to add to the scenario:</t>
  </si>
  <si>
    <t>No action required as this is explainable, look at whether the forecasted sales figures need updating will this increase in sales continue?</t>
  </si>
  <si>
    <t>2. Salaries were 79% higher due to overtime hours</t>
  </si>
  <si>
    <t>Employee a full time employee if this level of demand will continue to reduce this cost</t>
  </si>
  <si>
    <t>Communiteam Playset</t>
  </si>
  <si>
    <t>Sales Budget for the Year 20xx+1</t>
  </si>
  <si>
    <t>Expected Sales (Units)</t>
  </si>
  <si>
    <t>Quarter 1</t>
  </si>
  <si>
    <t>Quarter 2</t>
  </si>
  <si>
    <t>Quarter 3</t>
  </si>
  <si>
    <t>Quarter 4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</si>
  <si>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</si>
  <si>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</si>
  <si>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</si>
  <si>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</si>
  <si>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</si>
  <si>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</si>
  <si>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</si>
  <si>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</si>
  <si>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</si>
  <si>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</si>
  <si>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</si>
  <si>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Communiteam</t>
  </si>
  <si>
    <t>Unit Selling Price ($)</t>
  </si>
  <si>
    <t>Sub Total ($)</t>
  </si>
  <si>
    <t>Quarter Total ($)</t>
  </si>
  <si>
    <t>Annual Total Sales ($)</t>
  </si>
  <si>
    <t>Production Budget for the Year 20xx+1</t>
  </si>
  <si>
    <t>Actual Production</t>
  </si>
  <si>
    <t>Budgeted Unit Sales</t>
  </si>
  <si>
    <t>Desired Ending Inventory</t>
  </si>
  <si>
    <t>Total Required Units</t>
  </si>
  <si>
    <t>Less: Beginning Inventory</t>
  </si>
  <si>
    <t>Required Units For Production</t>
  </si>
  <si>
    <t>Quarter Total</t>
  </si>
  <si>
    <t>Production Cost Per Unit ($)</t>
  </si>
  <si>
    <t>Total Unit Production Cost ($)</t>
  </si>
  <si>
    <t>Quarter Total Cost ($)</t>
  </si>
  <si>
    <t>Annual Total Cost ($)</t>
  </si>
  <si>
    <t>Budget Estimate for the Year 20xx+1</t>
  </si>
  <si>
    <t>Budget Estimates</t>
  </si>
  <si>
    <t>Year</t>
  </si>
  <si>
    <t>Sales ($)</t>
  </si>
  <si>
    <t>Admin. Expenses</t>
  </si>
  <si>
    <t>Rent ($)</t>
  </si>
  <si>
    <t>Utilities ($)</t>
  </si>
  <si>
    <t>Advertising ($)</t>
  </si>
  <si>
    <t>Salaries ($)</t>
  </si>
  <si>
    <t>Miscellaneous ($)</t>
  </si>
  <si>
    <t>Total Admin. Expenses ($)</t>
  </si>
  <si>
    <t>1. Sales revenue is up 23% and so is inventory costs by 2% as the more product you sell the more you need to buy.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</si>
</sst>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-&quot;$&quot;* #,##0_-;\-&quot;$&quot;* #,##0_-;_-&quot;$&quot;* &quot;-&quot;??_-;_-@_-"/>
    <numFmt numFmtId="168" formatCode="#,##0_ ;\-#,##0\ "/>
    <numFmt numFmtId="169" formatCode="#,##0_);[Red]\(&quot;$&quot;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0B8B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12" borderId="6" xfId="0" applyFont="1" applyFill="1" applyBorder="1" applyAlignment="1" applyProtection="1">
      <alignment horizontal="center" vertical="center" wrapText="1"/>
      <protection hidden="1"/>
    </xf>
    <xf numFmtId="0" fontId="4" fillId="12" borderId="7" xfId="0" applyFont="1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right" vertical="center" wrapText="1"/>
      <protection hidden="1"/>
    </xf>
    <xf numFmtId="164" fontId="3" fillId="0" borderId="6" xfId="2" applyNumberFormat="1" applyFont="1" applyFill="1" applyBorder="1" applyAlignment="1" applyProtection="1">
      <alignment vertical="center" wrapText="1"/>
      <protection hidden="1"/>
    </xf>
    <xf numFmtId="164" fontId="3" fillId="0" borderId="7" xfId="2" applyNumberFormat="1" applyFont="1" applyFill="1" applyBorder="1" applyAlignment="1" applyProtection="1">
      <alignment vertical="center" wrapText="1"/>
      <protection hidden="1"/>
    </xf>
    <xf numFmtId="165" fontId="3" fillId="0" borderId="6" xfId="1" applyNumberFormat="1" applyFont="1" applyFill="1" applyBorder="1" applyAlignment="1" applyProtection="1">
      <alignment vertical="center" wrapText="1"/>
      <protection hidden="1"/>
    </xf>
    <xf numFmtId="165" fontId="3" fillId="0" borderId="7" xfId="1" applyNumberFormat="1" applyFont="1" applyFill="1" applyBorder="1" applyAlignment="1" applyProtection="1">
      <alignment vertical="center" wrapText="1"/>
      <protection hidden="1"/>
    </xf>
    <xf numFmtId="164" fontId="3" fillId="0" borderId="6" xfId="1" applyNumberFormat="1" applyFont="1" applyFill="1" applyBorder="1" applyAlignment="1" applyProtection="1">
      <alignment vertical="center" wrapText="1"/>
      <protection hidden="1"/>
    </xf>
    <xf numFmtId="164" fontId="3" fillId="0" borderId="7" xfId="1" applyNumberFormat="1" applyFont="1" applyFill="1" applyBorder="1" applyAlignment="1" applyProtection="1">
      <alignment vertical="center" wrapText="1"/>
      <protection hidden="1"/>
    </xf>
    <xf numFmtId="0" fontId="4" fillId="7" borderId="5" xfId="0" applyFont="1" applyFill="1" applyBorder="1" applyAlignment="1" applyProtection="1">
      <alignment horizontal="right" vertical="center" wrapText="1"/>
      <protection hidden="1"/>
    </xf>
    <xf numFmtId="0" fontId="4" fillId="13" borderId="8" xfId="0" applyFont="1" applyFill="1" applyBorder="1" applyAlignment="1" applyProtection="1">
      <alignment horizontal="right" vertical="center" wrapText="1"/>
      <protection hidden="1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3" fillId="0" borderId="6" xfId="0" applyNumberFormat="1" applyFont="1" applyBorder="1" applyAlignment="1" applyProtection="1">
      <alignment vertical="center"/>
      <protection hidden="1"/>
    </xf>
    <xf numFmtId="164" fontId="3" fillId="0" borderId="7" xfId="0" applyNumberFormat="1" applyFont="1" applyBorder="1" applyAlignment="1" applyProtection="1">
      <alignment vertical="center"/>
      <protection hidden="1"/>
    </xf>
    <xf numFmtId="0" fontId="4" fillId="14" borderId="5" xfId="0" applyFont="1" applyFill="1" applyBorder="1" applyAlignment="1" applyProtection="1">
      <alignment horizontal="right" vertical="center" wrapText="1"/>
      <protection hidden="1"/>
    </xf>
    <xf numFmtId="166" fontId="3" fillId="0" borderId="6" xfId="1" applyNumberFormat="1" applyFont="1" applyFill="1" applyBorder="1" applyAlignment="1" applyProtection="1">
      <alignment vertical="center" wrapText="1"/>
      <protection hidden="1"/>
    </xf>
    <xf numFmtId="0" fontId="4" fillId="5" borderId="5" xfId="0" applyFont="1" applyFill="1" applyBorder="1" applyAlignment="1" applyProtection="1">
      <alignment horizontal="right" vertical="center" wrapText="1"/>
      <protection hidden="1"/>
    </xf>
    <xf numFmtId="3" fontId="3" fillId="6" borderId="6" xfId="1" applyNumberFormat="1" applyFont="1" applyFill="1" applyBorder="1" applyProtection="1">
      <protection hidden="1"/>
    </xf>
    <xf numFmtId="3" fontId="6" fillId="6" borderId="7" xfId="0" applyNumberFormat="1" applyFont="1" applyFill="1" applyBorder="1" applyProtection="1"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3" fontId="3" fillId="8" borderId="6" xfId="1" applyNumberFormat="1" applyFont="1" applyFill="1" applyBorder="1" applyAlignment="1" applyProtection="1">
      <alignment horizontal="center"/>
      <protection hidden="1"/>
    </xf>
    <xf numFmtId="3" fontId="6" fillId="8" borderId="7" xfId="0" applyNumberFormat="1" applyFont="1" applyFill="1" applyBorder="1" applyAlignment="1" applyProtection="1">
      <alignment horizontal="center"/>
      <protection hidden="1"/>
    </xf>
    <xf numFmtId="0" fontId="0" fillId="10" borderId="5" xfId="0" applyFill="1" applyBorder="1" applyAlignment="1" applyProtection="1">
      <alignment horizontal="right" vertical="center" wrapText="1"/>
      <protection hidden="1"/>
    </xf>
    <xf numFmtId="3" fontId="3" fillId="6" borderId="1" xfId="1" applyNumberFormat="1" applyFont="1" applyFill="1" applyBorder="1" applyProtection="1">
      <protection hidden="1"/>
    </xf>
    <xf numFmtId="3" fontId="6" fillId="0" borderId="7" xfId="0" applyNumberFormat="1" applyFont="1" applyBorder="1" applyProtection="1">
      <protection hidden="1"/>
    </xf>
    <xf numFmtId="0" fontId="7" fillId="9" borderId="8" xfId="0" applyFont="1" applyFill="1" applyBorder="1" applyAlignment="1" applyProtection="1">
      <alignment horizontal="right" vertical="center" wrapText="1"/>
      <protection hidden="1"/>
    </xf>
    <xf numFmtId="3" fontId="6" fillId="7" borderId="9" xfId="1" applyNumberFormat="1" applyFont="1" applyFill="1" applyBorder="1" applyAlignment="1" applyProtection="1">
      <alignment vertical="center" wrapText="1"/>
      <protection hidden="1"/>
    </xf>
    <xf numFmtId="3" fontId="6" fillId="9" borderId="10" xfId="0" applyNumberFormat="1" applyFont="1" applyFill="1" applyBorder="1" applyProtection="1">
      <protection hidden="1"/>
    </xf>
    <xf numFmtId="0" fontId="0" fillId="0" borderId="15" xfId="0" applyBorder="1"/>
    <xf numFmtId="0" fontId="9" fillId="0" borderId="15" xfId="0" applyFont="1" applyBorder="1"/>
    <xf numFmtId="0" fontId="10" fillId="0" borderId="15" xfId="0" applyFont="1" applyBorder="1"/>
    <xf numFmtId="9" fontId="9" fillId="0" borderId="15" xfId="0" applyNumberFormat="1" applyFont="1" applyBorder="1"/>
    <xf numFmtId="0" fontId="11" fillId="0" borderId="15" xfId="0" applyFont="1" applyBorder="1"/>
    <xf numFmtId="0" fontId="8" fillId="0" borderId="15" xfId="0" applyFont="1" applyBorder="1"/>
    <xf numFmtId="0" fontId="4" fillId="0" borderId="15" xfId="0" applyFont="1" applyBorder="1"/>
    <xf numFmtId="167" fontId="0" fillId="0" borderId="15" xfId="1" applyNumberFormat="1" applyFont="1" applyBorder="1"/>
    <xf numFmtId="167" fontId="0" fillId="0" borderId="15" xfId="0" applyNumberFormat="1" applyBorder="1"/>
    <xf numFmtId="167" fontId="4" fillId="0" borderId="15" xfId="1" applyNumberFormat="1" applyFont="1" applyBorder="1"/>
    <xf numFmtId="0" fontId="0" fillId="0" borderId="19" xfId="0" applyBorder="1"/>
    <xf numFmtId="167" fontId="0" fillId="0" borderId="19" xfId="1" applyNumberFormat="1" applyFont="1" applyBorder="1"/>
    <xf numFmtId="167" fontId="0" fillId="0" borderId="20" xfId="1" applyNumberFormat="1" applyFont="1" applyBorder="1"/>
    <xf numFmtId="0" fontId="0" fillId="0" borderId="21" xfId="0" applyBorder="1"/>
    <xf numFmtId="0" fontId="0" fillId="0" borderId="15" xfId="0" applyBorder="1" applyAlignment="1">
      <alignment horizontal="left" indent="1"/>
    </xf>
    <xf numFmtId="0" fontId="0" fillId="0" borderId="16" xfId="0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9" fillId="0" borderId="21" xfId="0" applyFont="1" applyBorder="1"/>
    <xf numFmtId="0" fontId="9" fillId="0" borderId="1" xfId="0" applyFont="1" applyBorder="1" applyAlignment="1">
      <alignment horizontal="left" indent="1"/>
    </xf>
    <xf numFmtId="168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9" fillId="0" borderId="1" xfId="1" applyFont="1" applyFill="1" applyBorder="1" applyAlignment="1">
      <alignment horizontal="center"/>
    </xf>
    <xf numFmtId="0" fontId="9" fillId="0" borderId="31" xfId="0" applyFont="1" applyBorder="1"/>
    <xf numFmtId="9" fontId="9" fillId="0" borderId="1" xfId="3" applyFont="1" applyFill="1" applyBorder="1" applyAlignment="1">
      <alignment horizontal="center"/>
    </xf>
    <xf numFmtId="9" fontId="9" fillId="0" borderId="1" xfId="3" applyFont="1" applyFill="1" applyBorder="1" applyAlignment="1">
      <alignment horizontal="left"/>
    </xf>
    <xf numFmtId="0" fontId="10" fillId="0" borderId="20" xfId="0" applyFont="1" applyBorder="1"/>
    <xf numFmtId="9" fontId="9" fillId="0" borderId="15" xfId="3" applyFont="1" applyBorder="1"/>
    <xf numFmtId="0" fontId="4" fillId="0" borderId="18" xfId="0" applyFont="1" applyBorder="1"/>
    <xf numFmtId="167" fontId="9" fillId="0" borderId="21" xfId="1" applyNumberFormat="1" applyFont="1" applyBorder="1" applyAlignment="1">
      <alignment horizontal="left"/>
    </xf>
    <xf numFmtId="0" fontId="10" fillId="0" borderId="1" xfId="0" applyFont="1" applyBorder="1"/>
    <xf numFmtId="167" fontId="15" fillId="0" borderId="21" xfId="1" applyNumberFormat="1" applyFont="1" applyBorder="1" applyAlignment="1">
      <alignment horizontal="left"/>
    </xf>
    <xf numFmtId="167" fontId="9" fillId="0" borderId="31" xfId="1" applyNumberFormat="1" applyFont="1" applyBorder="1" applyAlignment="1">
      <alignment horizontal="left"/>
    </xf>
    <xf numFmtId="167" fontId="9" fillId="0" borderId="1" xfId="0" applyNumberFormat="1" applyFont="1" applyBorder="1"/>
    <xf numFmtId="9" fontId="9" fillId="0" borderId="1" xfId="3" applyFont="1" applyFill="1" applyBorder="1" applyAlignment="1">
      <alignment horizontal="left" wrapText="1"/>
    </xf>
    <xf numFmtId="167" fontId="14" fillId="0" borderId="1" xfId="0" applyNumberFormat="1" applyFont="1" applyBorder="1" applyAlignment="1">
      <alignment horizontal="right"/>
    </xf>
    <xf numFmtId="167" fontId="14" fillId="15" borderId="1" xfId="0" applyNumberFormat="1" applyFont="1" applyFill="1" applyBorder="1" applyAlignment="1">
      <alignment horizontal="right"/>
    </xf>
    <xf numFmtId="0" fontId="11" fillId="0" borderId="19" xfId="0" applyFont="1" applyBorder="1"/>
    <xf numFmtId="167" fontId="0" fillId="0" borderId="21" xfId="1" applyNumberFormat="1" applyFont="1" applyBorder="1"/>
    <xf numFmtId="167" fontId="3" fillId="0" borderId="21" xfId="1" applyNumberFormat="1" applyFont="1" applyBorder="1"/>
    <xf numFmtId="167" fontId="3" fillId="0" borderId="19" xfId="1" applyNumberFormat="1" applyFont="1" applyBorder="1"/>
    <xf numFmtId="167" fontId="3" fillId="0" borderId="15" xfId="1" applyNumberFormat="1" applyFont="1" applyBorder="1"/>
    <xf numFmtId="167" fontId="17" fillId="0" borderId="1" xfId="1" applyNumberFormat="1" applyFont="1" applyBorder="1"/>
    <xf numFmtId="167" fontId="17" fillId="15" borderId="1" xfId="0" applyNumberFormat="1" applyFont="1" applyFill="1" applyBorder="1"/>
    <xf numFmtId="167" fontId="17" fillId="15" borderId="1" xfId="1" applyNumberFormat="1" applyFont="1" applyFill="1" applyBorder="1"/>
    <xf numFmtId="0" fontId="9" fillId="0" borderId="1" xfId="0" applyFont="1" applyBorder="1" applyAlignment="1">
      <alignment horizontal="left" indent="2"/>
    </xf>
    <xf numFmtId="167" fontId="18" fillId="0" borderId="1" xfId="1" applyNumberFormat="1" applyFont="1" applyBorder="1"/>
    <xf numFmtId="167" fontId="18" fillId="15" borderId="1" xfId="1" applyNumberFormat="1" applyFont="1" applyFill="1" applyBorder="1"/>
    <xf numFmtId="167" fontId="17" fillId="0" borderId="15" xfId="1" applyNumberFormat="1" applyFont="1" applyBorder="1"/>
    <xf numFmtId="167" fontId="17" fillId="0" borderId="15" xfId="0" applyNumberFormat="1" applyFont="1" applyBorder="1"/>
    <xf numFmtId="167" fontId="17" fillId="0" borderId="19" xfId="1" applyNumberFormat="1" applyFont="1" applyBorder="1"/>
    <xf numFmtId="167" fontId="18" fillId="0" borderId="20" xfId="1" applyNumberFormat="1" applyFont="1" applyBorder="1"/>
    <xf numFmtId="167" fontId="18" fillId="0" borderId="21" xfId="1" applyNumberFormat="1" applyFont="1" applyBorder="1"/>
    <xf numFmtId="167" fontId="18" fillId="0" borderId="21" xfId="0" applyNumberFormat="1" applyFont="1" applyBorder="1"/>
    <xf numFmtId="167" fontId="18" fillId="0" borderId="20" xfId="1" applyNumberFormat="1" applyFont="1" applyBorder="1" applyAlignment="1">
      <alignment horizontal="left"/>
    </xf>
    <xf numFmtId="169" fontId="17" fillId="15" borderId="1" xfId="0" applyNumberFormat="1" applyFont="1" applyFill="1" applyBorder="1"/>
    <xf numFmtId="169" fontId="0" fillId="0" borderId="18" xfId="0" applyNumberFormat="1" applyBorder="1"/>
    <xf numFmtId="169" fontId="17" fillId="15" borderId="1" xfId="1" applyNumberFormat="1" applyFont="1" applyFill="1" applyBorder="1"/>
    <xf numFmtId="169" fontId="18" fillId="15" borderId="1" xfId="1" applyNumberFormat="1" applyFont="1" applyFill="1" applyBorder="1"/>
    <xf numFmtId="0" fontId="19" fillId="0" borderId="15" xfId="0" applyFont="1" applyBorder="1"/>
    <xf numFmtId="0" fontId="0" fillId="0" borderId="17" xfId="0" applyBorder="1"/>
    <xf numFmtId="0" fontId="0" fillId="0" borderId="43" xfId="0" applyBorder="1"/>
    <xf numFmtId="0" fontId="0" fillId="0" borderId="44" xfId="0" applyBorder="1"/>
    <xf numFmtId="167" fontId="16" fillId="0" borderId="45" xfId="1" applyNumberFormat="1" applyFont="1" applyBorder="1"/>
    <xf numFmtId="9" fontId="0" fillId="0" borderId="44" xfId="3" applyFont="1" applyBorder="1"/>
    <xf numFmtId="167" fontId="17" fillId="0" borderId="45" xfId="1" applyNumberFormat="1" applyFont="1" applyBorder="1"/>
    <xf numFmtId="167" fontId="18" fillId="0" borderId="45" xfId="1" applyNumberFormat="1" applyFont="1" applyBorder="1"/>
    <xf numFmtId="167" fontId="18" fillId="0" borderId="47" xfId="1" applyNumberFormat="1" applyFont="1" applyBorder="1"/>
    <xf numFmtId="167" fontId="18" fillId="0" borderId="48" xfId="1" applyNumberFormat="1" applyFont="1" applyBorder="1"/>
    <xf numFmtId="169" fontId="18" fillId="15" borderId="48" xfId="1" applyNumberFormat="1" applyFont="1" applyFill="1" applyBorder="1"/>
    <xf numFmtId="169" fontId="17" fillId="15" borderId="46" xfId="0" applyNumberFormat="1" applyFont="1" applyFill="1" applyBorder="1"/>
    <xf numFmtId="169" fontId="0" fillId="0" borderId="44" xfId="0" applyNumberFormat="1" applyBorder="1"/>
    <xf numFmtId="169" fontId="17" fillId="15" borderId="46" xfId="1" applyNumberFormat="1" applyFont="1" applyFill="1" applyBorder="1"/>
    <xf numFmtId="169" fontId="18" fillId="15" borderId="46" xfId="1" applyNumberFormat="1" applyFont="1" applyFill="1" applyBorder="1"/>
    <xf numFmtId="167" fontId="18" fillId="15" borderId="48" xfId="1" applyNumberFormat="1" applyFont="1" applyFill="1" applyBorder="1"/>
    <xf numFmtId="169" fontId="18" fillId="15" borderId="49" xfId="1" applyNumberFormat="1" applyFont="1" applyFill="1" applyBorder="1"/>
    <xf numFmtId="0" fontId="0" fillId="0" borderId="51" xfId="0" applyBorder="1"/>
    <xf numFmtId="0" fontId="10" fillId="0" borderId="52" xfId="0" applyFont="1" applyBorder="1"/>
    <xf numFmtId="0" fontId="10" fillId="0" borderId="52" xfId="0" applyFont="1" applyBorder="1" applyAlignment="1">
      <alignment horizontal="left"/>
    </xf>
    <xf numFmtId="0" fontId="9" fillId="0" borderId="52" xfId="0" applyFont="1" applyBorder="1" applyAlignment="1">
      <alignment horizontal="left" indent="1"/>
    </xf>
    <xf numFmtId="0" fontId="9" fillId="0" borderId="52" xfId="0" applyFont="1" applyBorder="1" applyAlignment="1">
      <alignment horizontal="left" indent="2"/>
    </xf>
    <xf numFmtId="0" fontId="10" fillId="0" borderId="53" xfId="0" applyFont="1" applyBorder="1"/>
    <xf numFmtId="167" fontId="10" fillId="16" borderId="1" xfId="1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left" vertical="center"/>
    </xf>
    <xf numFmtId="44" fontId="9" fillId="0" borderId="1" xfId="1" quotePrefix="1" applyFont="1" applyFill="1" applyBorder="1" applyAlignment="1">
      <alignment horizontal="center"/>
    </xf>
    <xf numFmtId="44" fontId="9" fillId="0" borderId="28" xfId="1" applyFont="1" applyFill="1" applyBorder="1" applyAlignment="1">
      <alignment horizontal="center"/>
    </xf>
    <xf numFmtId="16" fontId="9" fillId="0" borderId="1" xfId="1" quotePrefix="1" applyNumberFormat="1" applyFont="1" applyFill="1" applyBorder="1" applyAlignment="1">
      <alignment horizontal="center"/>
    </xf>
    <xf numFmtId="167" fontId="17" fillId="0" borderId="1" xfId="1" applyNumberFormat="1" applyFont="1" applyBorder="1" applyAlignment="1">
      <alignment horizontal="center"/>
    </xf>
    <xf numFmtId="0" fontId="20" fillId="0" borderId="15" xfId="0" applyFont="1" applyBorder="1"/>
    <xf numFmtId="167" fontId="16" fillId="0" borderId="15" xfId="1" applyNumberFormat="1" applyFont="1" applyBorder="1"/>
    <xf numFmtId="9" fontId="13" fillId="0" borderId="1" xfId="3" applyFont="1" applyFill="1" applyBorder="1" applyAlignment="1">
      <alignment horizontal="left" wrapText="1" indent="1"/>
    </xf>
    <xf numFmtId="0" fontId="10" fillId="0" borderId="1" xfId="0" applyFont="1" applyBorder="1" applyAlignment="1">
      <alignment horizontal="center"/>
    </xf>
    <xf numFmtId="168" fontId="10" fillId="0" borderId="1" xfId="1" applyNumberFormat="1" applyFont="1" applyFill="1" applyBorder="1" applyAlignment="1">
      <alignment horizontal="center"/>
    </xf>
    <xf numFmtId="44" fontId="9" fillId="0" borderId="15" xfId="0" applyNumberFormat="1" applyFont="1" applyBorder="1"/>
    <xf numFmtId="44" fontId="9" fillId="0" borderId="15" xfId="1" applyFont="1" applyBorder="1"/>
    <xf numFmtId="167" fontId="10" fillId="0" borderId="1" xfId="0" applyNumberFormat="1" applyFont="1" applyBorder="1"/>
    <xf numFmtId="0" fontId="4" fillId="0" borderId="58" xfId="0" applyFont="1" applyBorder="1"/>
    <xf numFmtId="0" fontId="4" fillId="0" borderId="59" xfId="0" applyFont="1" applyBorder="1"/>
    <xf numFmtId="0" fontId="10" fillId="0" borderId="60" xfId="0" applyFont="1" applyBorder="1" applyAlignment="1">
      <alignment horizontal="right"/>
    </xf>
    <xf numFmtId="167" fontId="18" fillId="0" borderId="1" xfId="1" applyNumberFormat="1" applyFont="1" applyBorder="1" applyAlignment="1">
      <alignment horizontal="left"/>
    </xf>
    <xf numFmtId="9" fontId="13" fillId="0" borderId="1" xfId="3" applyFont="1" applyFill="1" applyBorder="1" applyAlignment="1">
      <alignment horizontal="center"/>
    </xf>
    <xf numFmtId="167" fontId="9" fillId="0" borderId="15" xfId="1" applyNumberFormat="1" applyFont="1" applyBorder="1"/>
    <xf numFmtId="0" fontId="12" fillId="16" borderId="28" xfId="0" applyFont="1" applyFill="1" applyBorder="1" applyAlignment="1">
      <alignment vertical="center"/>
    </xf>
    <xf numFmtId="0" fontId="12" fillId="16" borderId="29" xfId="0" applyFont="1" applyFill="1" applyBorder="1" applyAlignment="1">
      <alignment vertical="center"/>
    </xf>
    <xf numFmtId="0" fontId="0" fillId="0" borderId="57" xfId="0" applyBorder="1"/>
    <xf numFmtId="167" fontId="9" fillId="15" borderId="1" xfId="1" applyNumberFormat="1" applyFont="1" applyFill="1" applyBorder="1"/>
    <xf numFmtId="167" fontId="10" fillId="0" borderId="1" xfId="1" applyNumberFormat="1" applyFont="1" applyBorder="1"/>
    <xf numFmtId="167" fontId="10" fillId="15" borderId="1" xfId="1" applyNumberFormat="1" applyFont="1" applyFill="1" applyBorder="1"/>
    <xf numFmtId="167" fontId="0" fillId="0" borderId="31" xfId="1" applyNumberFormat="1" applyFont="1" applyBorder="1"/>
    <xf numFmtId="0" fontId="12" fillId="16" borderId="50" xfId="0" applyFont="1" applyFill="1" applyBorder="1" applyAlignment="1">
      <alignment horizontal="center" vertical="center"/>
    </xf>
    <xf numFmtId="0" fontId="10" fillId="16" borderId="40" xfId="0" applyFont="1" applyFill="1" applyBorder="1" applyAlignment="1">
      <alignment horizontal="center" vertical="center" wrapText="1"/>
    </xf>
    <xf numFmtId="0" fontId="10" fillId="16" borderId="41" xfId="0" applyFont="1" applyFill="1" applyBorder="1" applyAlignment="1">
      <alignment horizontal="center" vertical="center" wrapText="1"/>
    </xf>
    <xf numFmtId="0" fontId="10" fillId="16" borderId="42" xfId="0" applyFont="1" applyFill="1" applyBorder="1" applyAlignment="1">
      <alignment horizontal="center" vertical="center" wrapText="1"/>
    </xf>
    <xf numFmtId="9" fontId="17" fillId="0" borderId="1" xfId="3" applyFont="1" applyBorder="1"/>
    <xf numFmtId="9" fontId="0" fillId="0" borderId="18" xfId="3" applyFont="1" applyBorder="1"/>
    <xf numFmtId="9" fontId="18" fillId="0" borderId="1" xfId="3" applyFont="1" applyBorder="1"/>
    <xf numFmtId="0" fontId="10" fillId="16" borderId="61" xfId="0" applyFont="1" applyFill="1" applyBorder="1" applyAlignment="1">
      <alignment horizontal="center" vertical="center" wrapText="1"/>
    </xf>
    <xf numFmtId="9" fontId="17" fillId="15" borderId="62" xfId="3" applyFont="1" applyFill="1" applyBorder="1"/>
    <xf numFmtId="9" fontId="17" fillId="15" borderId="63" xfId="3" applyFont="1" applyFill="1" applyBorder="1"/>
    <xf numFmtId="167" fontId="17" fillId="0" borderId="1" xfId="0" applyNumberFormat="1" applyFont="1" applyBorder="1"/>
    <xf numFmtId="44" fontId="17" fillId="0" borderId="1" xfId="0" applyNumberFormat="1" applyFont="1" applyBorder="1"/>
    <xf numFmtId="0" fontId="12" fillId="16" borderId="28" xfId="0" applyFont="1" applyFill="1" applyBorder="1" applyAlignment="1">
      <alignment horizontal="left" vertical="center"/>
    </xf>
    <xf numFmtId="0" fontId="12" fillId="16" borderId="29" xfId="0" applyFont="1" applyFill="1" applyBorder="1" applyAlignment="1">
      <alignment horizontal="left" vertical="center"/>
    </xf>
    <xf numFmtId="0" fontId="12" fillId="16" borderId="3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0" fillId="0" borderId="0" xfId="0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indent="2"/>
    </xf>
    <xf numFmtId="0" fontId="13" fillId="0" borderId="1" xfId="0" applyFont="1" applyBorder="1" applyAlignment="1">
      <alignment horizontal="left" indent="2"/>
    </xf>
    <xf numFmtId="44" fontId="10" fillId="0" borderId="55" xfId="1" applyFont="1" applyFill="1" applyBorder="1" applyAlignment="1">
      <alignment horizontal="right"/>
    </xf>
    <xf numFmtId="44" fontId="10" fillId="0" borderId="56" xfId="1" applyFont="1" applyFill="1" applyBorder="1" applyAlignment="1">
      <alignment horizontal="right"/>
    </xf>
    <xf numFmtId="44" fontId="10" fillId="0" borderId="54" xfId="1" applyFont="1" applyFill="1" applyBorder="1" applyAlignment="1">
      <alignment horizontal="right"/>
    </xf>
    <xf numFmtId="0" fontId="12" fillId="16" borderId="28" xfId="0" applyFont="1" applyFill="1" applyBorder="1" applyAlignment="1">
      <alignment horizontal="left" vertical="center"/>
    </xf>
    <xf numFmtId="0" fontId="12" fillId="16" borderId="29" xfId="0" applyFont="1" applyFill="1" applyBorder="1" applyAlignment="1">
      <alignment horizontal="left" vertical="center"/>
    </xf>
    <xf numFmtId="0" fontId="12" fillId="16" borderId="3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167" fontId="10" fillId="16" borderId="28" xfId="1" applyNumberFormat="1" applyFont="1" applyFill="1" applyBorder="1" applyAlignment="1">
      <alignment horizontal="center" vertical="center" wrapText="1"/>
    </xf>
    <xf numFmtId="167" fontId="10" fillId="16" borderId="29" xfId="1" applyNumberFormat="1" applyFont="1" applyFill="1" applyBorder="1" applyAlignment="1">
      <alignment horizontal="center" vertical="center" wrapText="1"/>
    </xf>
    <xf numFmtId="167" fontId="10" fillId="16" borderId="30" xfId="1" applyNumberFormat="1" applyFont="1" applyFill="1" applyBorder="1" applyAlignment="1">
      <alignment horizontal="center" vertical="center" wrapText="1"/>
    </xf>
    <xf numFmtId="167" fontId="10" fillId="17" borderId="29" xfId="1" applyNumberFormat="1" applyFont="1" applyFill="1" applyBorder="1" applyAlignment="1">
      <alignment horizontal="center" vertical="center" wrapText="1"/>
    </xf>
    <xf numFmtId="167" fontId="10" fillId="18" borderId="28" xfId="1" applyNumberFormat="1" applyFont="1" applyFill="1" applyBorder="1" applyAlignment="1">
      <alignment horizontal="center" vertical="center" wrapText="1"/>
    </xf>
    <xf numFmtId="167" fontId="10" fillId="18" borderId="29" xfId="1" applyNumberFormat="1" applyFont="1" applyFill="1" applyBorder="1" applyAlignment="1">
      <alignment horizontal="center" vertical="center" wrapText="1"/>
    </xf>
    <xf numFmtId="167" fontId="10" fillId="18" borderId="30" xfId="1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/>
    </xf>
    <xf numFmtId="0" fontId="10" fillId="16" borderId="28" xfId="0" applyFont="1" applyFill="1" applyBorder="1" applyAlignment="1">
      <alignment horizontal="center"/>
    </xf>
    <xf numFmtId="0" fontId="10" fillId="16" borderId="30" xfId="0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2" fillId="16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right" indent="1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2" fillId="16" borderId="34" xfId="0" applyFont="1" applyFill="1" applyBorder="1" applyAlignment="1">
      <alignment horizontal="center" vertical="center"/>
    </xf>
    <xf numFmtId="0" fontId="12" fillId="16" borderId="32" xfId="0" applyFont="1" applyFill="1" applyBorder="1" applyAlignment="1">
      <alignment horizontal="center" vertical="center"/>
    </xf>
    <xf numFmtId="0" fontId="12" fillId="16" borderId="35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12" fillId="16" borderId="37" xfId="0" applyFont="1" applyFill="1" applyBorder="1" applyAlignment="1">
      <alignment horizontal="center" vertical="center"/>
    </xf>
    <xf numFmtId="0" fontId="12" fillId="16" borderId="38" xfId="0" applyFont="1" applyFill="1" applyBorder="1" applyAlignment="1">
      <alignment horizontal="center" vertical="center"/>
    </xf>
    <xf numFmtId="0" fontId="12" fillId="16" borderId="33" xfId="0" applyFont="1" applyFill="1" applyBorder="1" applyAlignment="1">
      <alignment horizontal="center" vertical="center"/>
    </xf>
    <xf numFmtId="0" fontId="12" fillId="16" borderId="39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16" borderId="64" xfId="0" applyFont="1" applyFill="1" applyBorder="1" applyAlignment="1">
      <alignment horizontal="center" vertical="center" wrapText="1"/>
    </xf>
    <xf numFmtId="0" fontId="10" fillId="16" borderId="65" xfId="0" applyFont="1" applyFill="1" applyBorder="1" applyAlignment="1">
      <alignment horizontal="center" vertical="center" wrapText="1"/>
    </xf>
    <xf numFmtId="0" fontId="10" fillId="16" borderId="6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hidden="1"/>
    </xf>
    <xf numFmtId="0" fontId="5" fillId="11" borderId="2" xfId="0" applyFont="1" applyFill="1" applyBorder="1" applyAlignment="1" applyProtection="1">
      <alignment horizontal="center" vertical="center" wrapText="1"/>
      <protection hidden="1"/>
    </xf>
    <xf numFmtId="0" fontId="5" fillId="11" borderId="3" xfId="0" applyFont="1" applyFill="1" applyBorder="1" applyAlignment="1" applyProtection="1">
      <alignment horizontal="center" vertical="center" wrapText="1"/>
      <protection hidden="1"/>
    </xf>
    <xf numFmtId="0" fontId="5" fillId="11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164" fontId="3" fillId="7" borderId="6" xfId="1" applyNumberFormat="1" applyFont="1" applyFill="1" applyBorder="1" applyAlignment="1" applyProtection="1">
      <alignment horizontal="right" vertical="center" wrapText="1"/>
      <protection hidden="1"/>
    </xf>
    <xf numFmtId="164" fontId="3" fillId="7" borderId="7" xfId="1" applyNumberFormat="1" applyFont="1" applyFill="1" applyBorder="1" applyAlignment="1" applyProtection="1">
      <alignment horizontal="right" vertical="center" wrapText="1"/>
      <protection hidden="1"/>
    </xf>
    <xf numFmtId="164" fontId="3" fillId="13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13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5" fillId="11" borderId="12" xfId="0" applyFont="1" applyFill="1" applyBorder="1" applyAlignment="1" applyProtection="1">
      <alignment horizontal="center" vertical="center" wrapText="1"/>
      <protection hidden="1"/>
    </xf>
    <xf numFmtId="0" fontId="5" fillId="11" borderId="13" xfId="0" applyFont="1" applyFill="1" applyBorder="1" applyAlignment="1" applyProtection="1">
      <alignment horizontal="center" vertical="center" wrapText="1"/>
      <protection hidden="1"/>
    </xf>
    <xf numFmtId="0" fontId="5" fillId="11" borderId="14" xfId="0" applyFont="1" applyFill="1" applyBorder="1" applyAlignment="1" applyProtection="1">
      <alignment horizontal="center" vertical="center" wrapText="1"/>
      <protection hidden="1"/>
    </xf>
    <xf numFmtId="164" fontId="3" fillId="14" borderId="6" xfId="2" applyNumberFormat="1" applyFont="1" applyFill="1" applyBorder="1" applyAlignment="1" applyProtection="1">
      <alignment horizontal="right" vertical="center" wrapText="1"/>
      <protection hidden="1"/>
    </xf>
    <xf numFmtId="164" fontId="3" fillId="14" borderId="7" xfId="2" applyNumberFormat="1" applyFont="1" applyFill="1" applyBorder="1" applyAlignment="1" applyProtection="1">
      <alignment horizontal="right" vertical="center" wrapText="1"/>
      <protection hidden="1"/>
    </xf>
    <xf numFmtId="164" fontId="6" fillId="13" borderId="9" xfId="1" applyNumberFormat="1" applyFont="1" applyFill="1" applyBorder="1" applyAlignment="1" applyProtection="1">
      <alignment horizontal="left" vertical="center" wrapText="1"/>
      <protection hidden="1"/>
    </xf>
    <xf numFmtId="164" fontId="6" fillId="13" borderId="10" xfId="1" applyNumberFormat="1" applyFont="1" applyFill="1" applyBorder="1" applyAlignment="1" applyProtection="1">
      <alignment horizontal="left" vertical="center" wrapText="1"/>
      <protection hidden="1"/>
    </xf>
    <xf numFmtId="0" fontId="0" fillId="0" borderId="15" xfId="0" applyBorder="1" applyAlignment="1">
      <alignment wrapText="1"/>
    </xf>
  </cellXfs>
  <cellStyles count="4">
    <cellStyle name="Comma 2" xfId="2" xr:uid="{00000000-0005-0000-0000-000000000000}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CCFF"/>
      <color rgb="FFCC66FF"/>
      <color rgb="FFCC00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Budgeted Sales by Month</a:t>
            </a:r>
          </a:p>
          <a:p>
            <a:pPr>
              <a:defRPr/>
            </a:pPr>
            <a:r>
              <a:rPr lang="en-US"/>
              <a:t>FY 20XX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'1'!$F$29</c:f>
              <c:strCache>
                <c:ptCount val="1"/>
                <c:pt idx="0">
                  <c:v>Total 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'1'!$G$17:$R$17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'1'!$G$29:$R$29</c:f>
              <c:numCache>
                <c:formatCode>_-"$"* #,##0_-;\-"$"* #,##0_-;_-"$"* "-"??_-;_-@_-</c:formatCode>
                <c:ptCount val="12"/>
                <c:pt idx="0">
                  <c:v>19635.900000000001</c:v>
                </c:pt>
                <c:pt idx="1">
                  <c:v>19635.900000000001</c:v>
                </c:pt>
                <c:pt idx="2">
                  <c:v>19635.900000000001</c:v>
                </c:pt>
                <c:pt idx="3">
                  <c:v>25013.7</c:v>
                </c:pt>
                <c:pt idx="4">
                  <c:v>25013.7</c:v>
                </c:pt>
                <c:pt idx="5">
                  <c:v>25013.7</c:v>
                </c:pt>
                <c:pt idx="6">
                  <c:v>25013.7</c:v>
                </c:pt>
                <c:pt idx="7">
                  <c:v>25013.7</c:v>
                </c:pt>
                <c:pt idx="8">
                  <c:v>25013.7</c:v>
                </c:pt>
                <c:pt idx="9">
                  <c:v>25013.7</c:v>
                </c:pt>
                <c:pt idx="10">
                  <c:v>19635.900000000001</c:v>
                </c:pt>
                <c:pt idx="11">
                  <c:v>19635.900000000001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5F-4B11-90D3-DD11E428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031167"/>
        <c:axId val="638031583"/>
      </c:lineChart>
      <c:catAx>
        <c:axId val="63803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031583"/>
        <c:crosses val="autoZero"/>
        <c:auto val="1"/>
        <c:lblAlgn val="ctr"/>
        <c:lblOffset val="100"/>
        <c:noMultiLvlLbl val="0"/>
      </c:catAx>
      <c:valAx>
        <c:axId val="63803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03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Operating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022944006999126"/>
          <c:y val="0.13926336041136761"/>
          <c:w val="0.60954111986001747"/>
          <c:h val="0.67773848032426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1E-4953-8E17-4B0D506800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1E-4953-8E17-4B0D506800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1E-4953-8E17-4B0D506800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1E-4953-8E17-4B0D506800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1E-4953-8E17-4B0D506800A3}"/>
              </c:ext>
            </c:extLst>
          </c:dPt>
          <c:dLbls>
            <c:dLbl>
              <c:idx val="0"/>
              <c:layout>
                <c:manualLayout>
                  <c:x val="1.6498031496062993E-2"/>
                  <c:y val="1.5801289074289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1E-4953-8E17-4B0D506800A3}"/>
                </c:ext>
              </c:extLst>
            </c:dLbl>
            <c:dLbl>
              <c:idx val="1"/>
              <c:layout>
                <c:manualLayout>
                  <c:x val="-6.7204724409447797E-3"/>
                  <c:y val="4.678323605166705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1E-4953-8E17-4B0D506800A3}"/>
                </c:ext>
              </c:extLst>
            </c:dLbl>
            <c:dLbl>
              <c:idx val="2"/>
              <c:layout>
                <c:manualLayout>
                  <c:x val="-1.2576990376202987E-2"/>
                  <c:y val="6.91497912300827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1E-4953-8E17-4B0D506800A3}"/>
                </c:ext>
              </c:extLst>
            </c:dLbl>
            <c:dLbl>
              <c:idx val="3"/>
              <c:layout>
                <c:manualLayout>
                  <c:x val="-1.7182852143482065E-2"/>
                  <c:y val="7.28979605919014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1E-4953-8E17-4B0D506800A3}"/>
                </c:ext>
              </c:extLst>
            </c:dLbl>
            <c:dLbl>
              <c:idx val="4"/>
              <c:layout>
                <c:manualLayout>
                  <c:x val="-7.157786526684165E-2"/>
                  <c:y val="1.27205070692857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1E-4953-8E17-4B0D50680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'3'!$B$5:$B$9</c:f>
              <c:strCache>
                <c:ptCount val="5"/>
                <c:pt idx="0">
                  <c:v>Electricty, water and gas</c:v>
                </c:pt>
                <c:pt idx="1">
                  <c:v>Salaries and Wages</c:v>
                </c:pt>
                <c:pt idx="2">
                  <c:v>Business Insurance</c:v>
                </c:pt>
                <c:pt idx="3">
                  <c:v>Rent</c:v>
                </c:pt>
                <c:pt idx="4">
                  <c:v>General Office Expenses</c:v>
                </c:pt>
              </c:strCache>
            </c:strRef>
          </c:cat>
          <c:val>
            <c:numRef>
              <c:f>'3'!$Q$5:$Q$9</c:f>
              <c:numCache>
                <c:formatCode>_-"$"* #,##0_-;\-"$"* #,##0_-;_-"$"* "-"??_-;_-@_-</c:formatCode>
                <c:ptCount val="5"/>
                <c:pt idx="0">
                  <c:v>1440</c:v>
                </c:pt>
                <c:pt idx="1">
                  <c:v>67200</c:v>
                </c:pt>
                <c:pt idx="2">
                  <c:v>1200</c:v>
                </c:pt>
                <c:pt idx="3">
                  <c:v>24000</c:v>
                </c:pt>
                <c:pt idx="4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E-4953-8E17-4B0D506800A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3488055</xdr:colOff>
      <xdr:row>2</xdr:row>
      <xdr:rowOff>45721</xdr:rowOff>
    </xdr:from>
    <xdr:to>
      <xdr:col>2</xdr:col>
      <xdr:colOff>4670425</xdr:colOff>
      <xdr:row>10</xdr:row>
      <xdr:rowOff>55245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493475-5DA0-3912-2D72-A59D8E3E4A2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0555" y="941071"/>
          <a:ext cx="1186180" cy="1480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152400</xdr:rowOff>
    </xdr:from>
    <xdr:to>
      <xdr:col>8</xdr:col>
      <xdr:colOff>548640</xdr:colOff>
      <xdr:row>17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37710B-AAF7-48C9-A470-3F7B5222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2</xdr:row>
      <xdr:rowOff>18096</xdr:rowOff>
    </xdr:from>
    <xdr:to>
      <xdr:col>17</xdr:col>
      <xdr:colOff>600075</xdr:colOff>
      <xdr:row>24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C25D43-C0F2-580F-2A36-71A44EFD9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93570</xdr:colOff>
      <xdr:row>0</xdr:row>
      <xdr:rowOff>20171</xdr:rowOff>
    </xdr:from>
    <xdr:to>
      <xdr:col>0</xdr:col>
      <xdr:colOff>1251688</xdr:colOff>
      <xdr:row>9</xdr:row>
      <xdr:rowOff>65555</xdr:rowOff>
    </xdr:to>
    <xdr:pic>
      <xdr:nvPicPr>
        <xdr:cNvPr id="2" name="Picture 1" descr="C:\Users\regine.m\AppData\Local\Temp\SNAGHTMLfcfc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0" y="20171"/>
          <a:ext cx="1158118" cy="18741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AF87-F7FA-42B7-977F-39D51E35A15D}">
  <sheetPr>
    <pageSetUpPr fitToPage="1"/>
  </sheetPr>
  <dimension ref="A1:D16"/>
  <sheetViews>
    <sheetView tabSelected="1" workbookViewId="0">
      <selection activeCell="C27" sqref="C27"/>
    </sheetView>
  </sheetViews>
  <sheetFormatPr defaultColWidth="9.109375" defaultRowHeight="14.4" x14ac:dyDescent="0.3"/>
  <cols>
    <col min="1" max="1" width="9.109375" style="32"/>
    <col min="2" max="2" width="4.6640625" style="32" customWidth="1"/>
    <col min="3" max="3" width="75.5546875" style="32" customWidth="1"/>
    <col min="4" max="4" width="3.5546875" style="32" customWidth="1"/>
    <col min="5" max="5" width="3.33203125" style="32" customWidth="1"/>
    <col min="6" max="16384" width="9.109375" style="32"/>
  </cols>
  <sheetData>
    <row r="1" spans="1:4" x14ac:dyDescent="0.3">
      <c r="B1" s="42"/>
      <c r="C1" s="42"/>
    </row>
    <row r="2" spans="1:4" ht="56.4" customHeight="1" x14ac:dyDescent="0.3">
      <c r="A2" s="47"/>
      <c r="B2" s="163" t="s">
        <v>0</v>
      </c>
      <c r="C2" s="164"/>
      <c r="D2" s="48"/>
    </row>
    <row r="3" spans="1:4" x14ac:dyDescent="0.3">
      <c r="A3" s="47"/>
      <c r="B3" s="49"/>
      <c r="C3" s="50"/>
      <c r="D3" s="48"/>
    </row>
    <row r="4" spans="1:4" ht="15" customHeight="1" x14ac:dyDescent="0.3">
      <c r="A4" s="47"/>
      <c r="B4" s="49"/>
      <c r="C4" s="50"/>
      <c r="D4" s="48"/>
    </row>
    <row r="5" spans="1:4" ht="15" customHeight="1" x14ac:dyDescent="0.3">
      <c r="A5" s="47"/>
      <c r="B5" s="49"/>
      <c r="C5" s="50" t="s">
        <v>1</v>
      </c>
      <c r="D5" s="48"/>
    </row>
    <row r="6" spans="1:4" x14ac:dyDescent="0.3">
      <c r="A6" s="47"/>
      <c r="B6" s="49">
        <v>1</v>
      </c>
      <c r="C6" s="50" t="s">
        <v>2</v>
      </c>
      <c r="D6" s="48"/>
    </row>
    <row r="7" spans="1:4" x14ac:dyDescent="0.3">
      <c r="A7" s="47"/>
      <c r="B7" s="49">
        <v>2</v>
      </c>
      <c r="C7" s="50" t="s">
        <v>3</v>
      </c>
      <c r="D7" s="48"/>
    </row>
    <row r="8" spans="1:4" x14ac:dyDescent="0.3">
      <c r="A8" s="47"/>
      <c r="B8" s="49">
        <v>3</v>
      </c>
      <c r="C8" s="50" t="s">
        <v>4</v>
      </c>
      <c r="D8" s="48"/>
    </row>
    <row r="9" spans="1:4" x14ac:dyDescent="0.3">
      <c r="A9" s="47"/>
      <c r="B9" s="49">
        <v>4</v>
      </c>
      <c r="C9" s="50" t="s">
        <v>5</v>
      </c>
      <c r="D9" s="48"/>
    </row>
    <row r="10" spans="1:4" x14ac:dyDescent="0.3">
      <c r="A10" s="47"/>
      <c r="B10" s="49">
        <v>5</v>
      </c>
      <c r="C10" s="50" t="s">
        <v>6</v>
      </c>
      <c r="D10" s="48"/>
    </row>
    <row r="11" spans="1:4" x14ac:dyDescent="0.3">
      <c r="A11" s="47"/>
      <c r="B11" s="49">
        <v>6</v>
      </c>
      <c r="C11" s="50" t="s">
        <v>7</v>
      </c>
      <c r="D11" s="48"/>
    </row>
    <row r="12" spans="1:4" x14ac:dyDescent="0.3">
      <c r="A12" s="47"/>
      <c r="B12" s="51"/>
      <c r="C12" s="52"/>
      <c r="D12" s="48"/>
    </row>
    <row r="13" spans="1:4" x14ac:dyDescent="0.3">
      <c r="A13" s="47"/>
      <c r="B13" s="45"/>
      <c r="C13" s="45"/>
      <c r="D13" s="48"/>
    </row>
    <row r="14" spans="1:4" x14ac:dyDescent="0.3">
      <c r="A14" s="47"/>
      <c r="D14" s="48"/>
    </row>
    <row r="15" spans="1:4" x14ac:dyDescent="0.3">
      <c r="A15" s="47"/>
      <c r="D15" s="48"/>
    </row>
    <row r="16" spans="1:4" x14ac:dyDescent="0.3">
      <c r="B16" s="45"/>
      <c r="C16" s="45"/>
    </row>
  </sheetData>
  <mergeCells count="1">
    <mergeCell ref="B2:C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1EB9-FF73-4ED3-A1E5-57173C685488}">
  <sheetPr>
    <pageSetUpPr fitToPage="1"/>
  </sheetPr>
  <dimension ref="A2:U45"/>
  <sheetViews>
    <sheetView zoomScaleNormal="100" workbookViewId="0">
      <selection activeCell="B19" sqref="B19:F19"/>
    </sheetView>
  </sheetViews>
  <sheetFormatPr defaultColWidth="9.109375" defaultRowHeight="14.4" x14ac:dyDescent="0.3"/>
  <cols>
    <col min="1" max="1" width="3.33203125" style="32" customWidth="1"/>
    <col min="2" max="2" width="32.88671875" style="32" customWidth="1"/>
    <col min="3" max="3" width="7.6640625" style="32" customWidth="1"/>
    <col min="4" max="20" width="8.6640625" style="32" customWidth="1"/>
    <col min="21" max="16384" width="9.109375" style="32"/>
  </cols>
  <sheetData>
    <row r="2" spans="2:20" ht="15.6" x14ac:dyDescent="0.3">
      <c r="B2" s="170" t="s">
        <v>8</v>
      </c>
      <c r="C2" s="171"/>
      <c r="D2" s="171"/>
      <c r="E2" s="171"/>
      <c r="F2" s="172"/>
      <c r="G2" s="176" t="s">
        <v>9</v>
      </c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8"/>
    </row>
    <row r="3" spans="2:20" ht="15.6" x14ac:dyDescent="0.3">
      <c r="B3" s="157"/>
      <c r="C3" s="158"/>
      <c r="D3" s="158"/>
      <c r="E3" s="158"/>
      <c r="F3" s="159"/>
      <c r="G3" s="180" t="s">
        <v>10</v>
      </c>
      <c r="H3" s="181"/>
      <c r="I3" s="181"/>
      <c r="J3" s="179" t="s">
        <v>11</v>
      </c>
      <c r="K3" s="179"/>
      <c r="L3" s="179"/>
      <c r="M3" s="179"/>
      <c r="N3" s="179"/>
      <c r="O3" s="179"/>
      <c r="P3" s="179"/>
      <c r="Q3" s="181" t="s">
        <v>10</v>
      </c>
      <c r="R3" s="181"/>
      <c r="S3" s="181"/>
      <c r="T3" s="182"/>
    </row>
    <row r="4" spans="2:20" ht="24" x14ac:dyDescent="0.3">
      <c r="B4" s="119" t="s">
        <v>12</v>
      </c>
      <c r="C4" s="117" t="s">
        <v>13</v>
      </c>
      <c r="D4" s="117" t="s">
        <v>14</v>
      </c>
      <c r="E4" s="117" t="s">
        <v>15</v>
      </c>
      <c r="F4" s="117" t="s">
        <v>16</v>
      </c>
      <c r="G4" s="118" t="s">
        <v>17</v>
      </c>
      <c r="H4" s="118" t="s">
        <v>18</v>
      </c>
      <c r="I4" s="118" t="s">
        <v>19</v>
      </c>
      <c r="J4" s="118" t="s">
        <v>20</v>
      </c>
      <c r="K4" s="118" t="s">
        <v>21</v>
      </c>
      <c r="L4" s="118" t="s">
        <v>22</v>
      </c>
      <c r="M4" s="118" t="s">
        <v>23</v>
      </c>
      <c r="N4" s="118" t="s">
        <v>24</v>
      </c>
      <c r="O4" s="118" t="s">
        <v>25</v>
      </c>
      <c r="P4" s="118" t="s">
        <v>26</v>
      </c>
      <c r="Q4" s="118" t="s">
        <v>27</v>
      </c>
      <c r="R4" s="118" t="s">
        <v>28</v>
      </c>
      <c r="S4" s="118" t="s">
        <v>17</v>
      </c>
      <c r="T4" s="118" t="s">
        <v>18</v>
      </c>
    </row>
    <row r="5" spans="2:20" x14ac:dyDescent="0.3">
      <c r="B5" s="160" t="s">
        <v>29</v>
      </c>
      <c r="C5" s="120" t="s">
        <v>30</v>
      </c>
      <c r="D5" s="57">
        <v>15.99</v>
      </c>
      <c r="E5" s="57">
        <v>65</v>
      </c>
      <c r="F5" s="121" t="s">
        <v>31</v>
      </c>
      <c r="G5" s="55">
        <v>20</v>
      </c>
      <c r="H5" s="55">
        <v>20</v>
      </c>
      <c r="I5" s="55">
        <v>20</v>
      </c>
      <c r="J5" s="55">
        <v>30</v>
      </c>
      <c r="K5" s="55">
        <v>30</v>
      </c>
      <c r="L5" s="55">
        <v>30</v>
      </c>
      <c r="M5" s="55">
        <v>30</v>
      </c>
      <c r="N5" s="55">
        <v>30</v>
      </c>
      <c r="O5" s="55">
        <v>30</v>
      </c>
      <c r="P5" s="55">
        <v>30</v>
      </c>
      <c r="Q5" s="55">
        <v>20</v>
      </c>
      <c r="R5" s="55">
        <v>20</v>
      </c>
      <c r="S5" s="55">
        <v>20</v>
      </c>
      <c r="T5" s="55">
        <v>20</v>
      </c>
    </row>
    <row r="6" spans="2:20" x14ac:dyDescent="0.3">
      <c r="B6" s="160" t="s">
        <v>32</v>
      </c>
      <c r="C6" s="120" t="s">
        <v>33</v>
      </c>
      <c r="D6" s="57">
        <v>24.99</v>
      </c>
      <c r="E6" s="57">
        <v>74.989999999999995</v>
      </c>
      <c r="F6" s="57" t="s">
        <v>31</v>
      </c>
      <c r="G6" s="55">
        <v>20</v>
      </c>
      <c r="H6" s="55">
        <v>20</v>
      </c>
      <c r="I6" s="55">
        <v>20</v>
      </c>
      <c r="J6" s="55">
        <v>30</v>
      </c>
      <c r="K6" s="55">
        <v>30</v>
      </c>
      <c r="L6" s="55">
        <v>30</v>
      </c>
      <c r="M6" s="55">
        <v>30</v>
      </c>
      <c r="N6" s="55">
        <v>30</v>
      </c>
      <c r="O6" s="55">
        <v>30</v>
      </c>
      <c r="P6" s="55">
        <v>30</v>
      </c>
      <c r="Q6" s="55">
        <v>20</v>
      </c>
      <c r="R6" s="55">
        <v>20</v>
      </c>
      <c r="S6" s="55">
        <v>20</v>
      </c>
      <c r="T6" s="55">
        <v>20</v>
      </c>
    </row>
    <row r="7" spans="2:20" x14ac:dyDescent="0.3">
      <c r="B7" s="160" t="s">
        <v>34</v>
      </c>
      <c r="C7" s="120" t="s">
        <v>35</v>
      </c>
      <c r="D7" s="57">
        <v>18.989999999999998</v>
      </c>
      <c r="E7" s="57">
        <v>36.99</v>
      </c>
      <c r="F7" s="122" t="s">
        <v>36</v>
      </c>
      <c r="G7" s="55">
        <v>40</v>
      </c>
      <c r="H7" s="55">
        <v>40</v>
      </c>
      <c r="I7" s="55">
        <v>40</v>
      </c>
      <c r="J7" s="55">
        <v>50</v>
      </c>
      <c r="K7" s="55">
        <v>50</v>
      </c>
      <c r="L7" s="55">
        <v>50</v>
      </c>
      <c r="M7" s="55">
        <v>50</v>
      </c>
      <c r="N7" s="55">
        <v>50</v>
      </c>
      <c r="O7" s="55">
        <v>50</v>
      </c>
      <c r="P7" s="55">
        <v>50</v>
      </c>
      <c r="Q7" s="55">
        <v>40</v>
      </c>
      <c r="R7" s="55">
        <v>40</v>
      </c>
      <c r="S7" s="55">
        <v>40</v>
      </c>
      <c r="T7" s="55">
        <v>40</v>
      </c>
    </row>
    <row r="8" spans="2:20" x14ac:dyDescent="0.3">
      <c r="B8" s="160" t="s">
        <v>37</v>
      </c>
      <c r="C8" s="120" t="s">
        <v>38</v>
      </c>
      <c r="D8" s="57">
        <v>35.9</v>
      </c>
      <c r="E8" s="57">
        <v>89</v>
      </c>
      <c r="F8" s="120" t="s">
        <v>39</v>
      </c>
      <c r="G8" s="55">
        <v>30</v>
      </c>
      <c r="H8" s="55">
        <v>30</v>
      </c>
      <c r="I8" s="55">
        <v>30</v>
      </c>
      <c r="J8" s="55">
        <v>40</v>
      </c>
      <c r="K8" s="55">
        <v>40</v>
      </c>
      <c r="L8" s="55">
        <v>40</v>
      </c>
      <c r="M8" s="55">
        <v>40</v>
      </c>
      <c r="N8" s="55">
        <v>40</v>
      </c>
      <c r="O8" s="55">
        <v>40</v>
      </c>
      <c r="P8" s="55">
        <v>40</v>
      </c>
      <c r="Q8" s="55">
        <v>30</v>
      </c>
      <c r="R8" s="55">
        <v>30</v>
      </c>
      <c r="S8" s="55">
        <v>30</v>
      </c>
      <c r="T8" s="55">
        <v>30</v>
      </c>
    </row>
    <row r="9" spans="2:20" x14ac:dyDescent="0.3">
      <c r="B9" s="160" t="s">
        <v>40</v>
      </c>
      <c r="C9" s="120" t="s">
        <v>41</v>
      </c>
      <c r="D9" s="57">
        <v>5.99</v>
      </c>
      <c r="E9" s="57">
        <v>13.9</v>
      </c>
      <c r="F9" s="57" t="s">
        <v>31</v>
      </c>
      <c r="G9" s="56">
        <v>10</v>
      </c>
      <c r="H9" s="56">
        <v>10</v>
      </c>
      <c r="I9" s="56">
        <v>10</v>
      </c>
      <c r="J9" s="55">
        <v>25</v>
      </c>
      <c r="K9" s="55">
        <v>25</v>
      </c>
      <c r="L9" s="55">
        <v>25</v>
      </c>
      <c r="M9" s="55">
        <v>25</v>
      </c>
      <c r="N9" s="55">
        <v>25</v>
      </c>
      <c r="O9" s="55">
        <v>25</v>
      </c>
      <c r="P9" s="55">
        <v>25</v>
      </c>
      <c r="Q9" s="56">
        <v>10</v>
      </c>
      <c r="R9" s="56">
        <v>10</v>
      </c>
      <c r="S9" s="56">
        <v>10</v>
      </c>
      <c r="T9" s="56">
        <v>10</v>
      </c>
    </row>
    <row r="10" spans="2:20" x14ac:dyDescent="0.3">
      <c r="B10" s="160" t="s">
        <v>42</v>
      </c>
      <c r="C10" s="120" t="s">
        <v>43</v>
      </c>
      <c r="D10" s="57">
        <v>13.99</v>
      </c>
      <c r="E10" s="57">
        <v>24.99</v>
      </c>
      <c r="F10" s="122" t="s">
        <v>36</v>
      </c>
      <c r="G10" s="56">
        <v>50</v>
      </c>
      <c r="H10" s="56">
        <v>50</v>
      </c>
      <c r="I10" s="56">
        <v>50</v>
      </c>
      <c r="J10" s="55">
        <v>60</v>
      </c>
      <c r="K10" s="55">
        <v>60</v>
      </c>
      <c r="L10" s="55">
        <v>60</v>
      </c>
      <c r="M10" s="55">
        <v>60</v>
      </c>
      <c r="N10" s="55">
        <v>60</v>
      </c>
      <c r="O10" s="55">
        <v>60</v>
      </c>
      <c r="P10" s="55">
        <v>60</v>
      </c>
      <c r="Q10" s="56">
        <v>50</v>
      </c>
      <c r="R10" s="56">
        <v>50</v>
      </c>
      <c r="S10" s="56">
        <v>50</v>
      </c>
      <c r="T10" s="56">
        <v>50</v>
      </c>
    </row>
    <row r="11" spans="2:20" x14ac:dyDescent="0.3">
      <c r="B11" s="160" t="s">
        <v>44</v>
      </c>
      <c r="C11" s="120" t="s">
        <v>45</v>
      </c>
      <c r="D11" s="57">
        <v>7.99</v>
      </c>
      <c r="E11" s="57">
        <v>15.99</v>
      </c>
      <c r="F11" s="57" t="s">
        <v>31</v>
      </c>
      <c r="G11" s="56">
        <v>50</v>
      </c>
      <c r="H11" s="56">
        <v>50</v>
      </c>
      <c r="I11" s="56">
        <v>50</v>
      </c>
      <c r="J11" s="55">
        <v>60</v>
      </c>
      <c r="K11" s="55">
        <v>60</v>
      </c>
      <c r="L11" s="55">
        <v>60</v>
      </c>
      <c r="M11" s="55">
        <v>60</v>
      </c>
      <c r="N11" s="55">
        <v>60</v>
      </c>
      <c r="O11" s="55">
        <v>60</v>
      </c>
      <c r="P11" s="55">
        <v>60</v>
      </c>
      <c r="Q11" s="56">
        <v>50</v>
      </c>
      <c r="R11" s="56">
        <v>50</v>
      </c>
      <c r="S11" s="56">
        <v>50</v>
      </c>
      <c r="T11" s="56">
        <v>50</v>
      </c>
    </row>
    <row r="12" spans="2:20" x14ac:dyDescent="0.3">
      <c r="B12" s="160" t="s">
        <v>46</v>
      </c>
      <c r="C12" s="120" t="s">
        <v>47</v>
      </c>
      <c r="D12" s="57">
        <v>13.99</v>
      </c>
      <c r="E12" s="57">
        <v>34.99</v>
      </c>
      <c r="F12" s="57" t="s">
        <v>31</v>
      </c>
      <c r="G12" s="56">
        <v>50</v>
      </c>
      <c r="H12" s="56">
        <v>50</v>
      </c>
      <c r="I12" s="56">
        <v>50</v>
      </c>
      <c r="J12" s="55">
        <v>60</v>
      </c>
      <c r="K12" s="55">
        <v>60</v>
      </c>
      <c r="L12" s="55">
        <v>60</v>
      </c>
      <c r="M12" s="55">
        <v>60</v>
      </c>
      <c r="N12" s="55">
        <v>60</v>
      </c>
      <c r="O12" s="55">
        <v>60</v>
      </c>
      <c r="P12" s="55">
        <v>60</v>
      </c>
      <c r="Q12" s="56">
        <v>50</v>
      </c>
      <c r="R12" s="56">
        <v>50</v>
      </c>
      <c r="S12" s="56">
        <v>50</v>
      </c>
      <c r="T12" s="56">
        <v>50</v>
      </c>
    </row>
    <row r="13" spans="2:20" x14ac:dyDescent="0.3">
      <c r="B13" s="160" t="s">
        <v>48</v>
      </c>
      <c r="C13" s="120" t="s">
        <v>49</v>
      </c>
      <c r="D13" s="57">
        <v>34.99</v>
      </c>
      <c r="E13" s="57">
        <v>129.99</v>
      </c>
      <c r="F13" s="57" t="s">
        <v>31</v>
      </c>
      <c r="G13" s="56">
        <v>50</v>
      </c>
      <c r="H13" s="56">
        <v>50</v>
      </c>
      <c r="I13" s="56">
        <v>50</v>
      </c>
      <c r="J13" s="55">
        <v>60</v>
      </c>
      <c r="K13" s="55">
        <v>60</v>
      </c>
      <c r="L13" s="55">
        <v>60</v>
      </c>
      <c r="M13" s="55">
        <v>60</v>
      </c>
      <c r="N13" s="55">
        <v>60</v>
      </c>
      <c r="O13" s="55">
        <v>60</v>
      </c>
      <c r="P13" s="55">
        <v>60</v>
      </c>
      <c r="Q13" s="56">
        <v>50</v>
      </c>
      <c r="R13" s="56">
        <v>50</v>
      </c>
      <c r="S13" s="56">
        <v>50</v>
      </c>
      <c r="T13" s="56">
        <v>50</v>
      </c>
    </row>
    <row r="14" spans="2:20" x14ac:dyDescent="0.3">
      <c r="B14" s="160" t="s">
        <v>50</v>
      </c>
      <c r="C14" s="120" t="s">
        <v>51</v>
      </c>
      <c r="D14" s="57">
        <v>13.99</v>
      </c>
      <c r="E14" s="57">
        <v>44.99</v>
      </c>
      <c r="F14" s="57" t="s">
        <v>31</v>
      </c>
      <c r="G14" s="56">
        <v>50</v>
      </c>
      <c r="H14" s="56">
        <v>50</v>
      </c>
      <c r="I14" s="56">
        <v>50</v>
      </c>
      <c r="J14" s="55">
        <v>60</v>
      </c>
      <c r="K14" s="55">
        <v>60</v>
      </c>
      <c r="L14" s="55">
        <v>60</v>
      </c>
      <c r="M14" s="55">
        <v>60</v>
      </c>
      <c r="N14" s="55">
        <v>60</v>
      </c>
      <c r="O14" s="55">
        <v>60</v>
      </c>
      <c r="P14" s="55">
        <v>60</v>
      </c>
      <c r="Q14" s="56">
        <v>50</v>
      </c>
      <c r="R14" s="56">
        <v>50</v>
      </c>
      <c r="S14" s="56">
        <v>50</v>
      </c>
      <c r="T14" s="56">
        <v>50</v>
      </c>
    </row>
    <row r="15" spans="2:20" x14ac:dyDescent="0.3">
      <c r="B15" s="167" t="s">
        <v>52</v>
      </c>
      <c r="C15" s="168"/>
      <c r="D15" s="168"/>
      <c r="E15" s="168"/>
      <c r="F15" s="169"/>
      <c r="G15" s="127">
        <f>SUM(G5:G14)</f>
        <v>370</v>
      </c>
      <c r="H15" s="127">
        <f t="shared" ref="H15:T15" si="0">SUM(H5:H14)</f>
        <v>370</v>
      </c>
      <c r="I15" s="127">
        <f t="shared" si="0"/>
        <v>370</v>
      </c>
      <c r="J15" s="128">
        <f t="shared" si="0"/>
        <v>475</v>
      </c>
      <c r="K15" s="128">
        <f t="shared" si="0"/>
        <v>475</v>
      </c>
      <c r="L15" s="128">
        <f t="shared" si="0"/>
        <v>475</v>
      </c>
      <c r="M15" s="128">
        <f t="shared" si="0"/>
        <v>475</v>
      </c>
      <c r="N15" s="128">
        <f t="shared" si="0"/>
        <v>475</v>
      </c>
      <c r="O15" s="128">
        <f t="shared" si="0"/>
        <v>475</v>
      </c>
      <c r="P15" s="128">
        <f t="shared" si="0"/>
        <v>475</v>
      </c>
      <c r="Q15" s="127">
        <f t="shared" si="0"/>
        <v>370</v>
      </c>
      <c r="R15" s="127">
        <f t="shared" si="0"/>
        <v>370</v>
      </c>
      <c r="S15" s="127">
        <f t="shared" si="0"/>
        <v>370</v>
      </c>
      <c r="T15" s="127">
        <f t="shared" si="0"/>
        <v>370</v>
      </c>
    </row>
    <row r="17" spans="1:21" ht="15.6" x14ac:dyDescent="0.3">
      <c r="B17" s="170" t="s">
        <v>53</v>
      </c>
      <c r="C17" s="171"/>
      <c r="D17" s="171"/>
      <c r="E17" s="171"/>
      <c r="F17" s="172"/>
      <c r="G17" s="118" t="s">
        <v>17</v>
      </c>
      <c r="H17" s="118" t="s">
        <v>18</v>
      </c>
      <c r="I17" s="118" t="s">
        <v>19</v>
      </c>
      <c r="J17" s="118" t="s">
        <v>20</v>
      </c>
      <c r="K17" s="118" t="s">
        <v>21</v>
      </c>
      <c r="L17" s="118" t="s">
        <v>22</v>
      </c>
      <c r="M17" s="118" t="s">
        <v>23</v>
      </c>
      <c r="N17" s="118" t="s">
        <v>24</v>
      </c>
      <c r="O17" s="118" t="s">
        <v>25</v>
      </c>
      <c r="P17" s="118" t="s">
        <v>26</v>
      </c>
      <c r="Q17" s="118" t="s">
        <v>27</v>
      </c>
      <c r="R17" s="118" t="s">
        <v>28</v>
      </c>
      <c r="S17" s="118" t="s">
        <v>54</v>
      </c>
    </row>
    <row r="18" spans="1:21" ht="15.6" customHeight="1" x14ac:dyDescent="0.3">
      <c r="B18" s="174" t="s">
        <v>29</v>
      </c>
      <c r="C18" s="175"/>
      <c r="D18" s="175"/>
      <c r="E18" s="175"/>
      <c r="F18" s="175"/>
      <c r="G18" s="123">
        <f>$E$5*G5</f>
        <v>1300</v>
      </c>
      <c r="H18" s="123">
        <f t="shared" ref="H18:R18" si="1">$E$5*H5</f>
        <v>1300</v>
      </c>
      <c r="I18" s="123">
        <f t="shared" si="1"/>
        <v>1300</v>
      </c>
      <c r="J18" s="123">
        <f t="shared" si="1"/>
        <v>1950</v>
      </c>
      <c r="K18" s="123">
        <f t="shared" si="1"/>
        <v>1950</v>
      </c>
      <c r="L18" s="123">
        <f t="shared" si="1"/>
        <v>1950</v>
      </c>
      <c r="M18" s="123">
        <f t="shared" si="1"/>
        <v>1950</v>
      </c>
      <c r="N18" s="123">
        <f t="shared" si="1"/>
        <v>1950</v>
      </c>
      <c r="O18" s="123">
        <f t="shared" si="1"/>
        <v>1950</v>
      </c>
      <c r="P18" s="123">
        <f t="shared" si="1"/>
        <v>1950</v>
      </c>
      <c r="Q18" s="123">
        <f t="shared" si="1"/>
        <v>1300</v>
      </c>
      <c r="R18" s="123">
        <f t="shared" si="1"/>
        <v>1300</v>
      </c>
      <c r="S18" s="123">
        <f>SUM(G18:R18)</f>
        <v>20150</v>
      </c>
    </row>
    <row r="19" spans="1:21" ht="15.6" customHeight="1" x14ac:dyDescent="0.3">
      <c r="B19" s="174" t="s">
        <v>32</v>
      </c>
      <c r="C19" s="175"/>
      <c r="D19" s="175"/>
      <c r="E19" s="175"/>
      <c r="F19" s="175"/>
      <c r="G19" s="123">
        <f>$E$6*G6</f>
        <v>1499.8</v>
      </c>
      <c r="H19" s="123">
        <f t="shared" ref="H19:R19" si="2">$E$6*H6</f>
        <v>1499.8</v>
      </c>
      <c r="I19" s="123">
        <f t="shared" si="2"/>
        <v>1499.8</v>
      </c>
      <c r="J19" s="123">
        <f t="shared" si="2"/>
        <v>2249.6999999999998</v>
      </c>
      <c r="K19" s="123">
        <f t="shared" si="2"/>
        <v>2249.6999999999998</v>
      </c>
      <c r="L19" s="123">
        <f t="shared" si="2"/>
        <v>2249.6999999999998</v>
      </c>
      <c r="M19" s="123">
        <f t="shared" si="2"/>
        <v>2249.6999999999998</v>
      </c>
      <c r="N19" s="123">
        <f t="shared" si="2"/>
        <v>2249.6999999999998</v>
      </c>
      <c r="O19" s="123">
        <f t="shared" si="2"/>
        <v>2249.6999999999998</v>
      </c>
      <c r="P19" s="123">
        <f t="shared" si="2"/>
        <v>2249.6999999999998</v>
      </c>
      <c r="Q19" s="123">
        <f t="shared" si="2"/>
        <v>1499.8</v>
      </c>
      <c r="R19" s="123">
        <f t="shared" si="2"/>
        <v>1499.8</v>
      </c>
      <c r="S19" s="123">
        <f t="shared" ref="S19:S26" si="3">SUM(G19:R19)</f>
        <v>23246.9</v>
      </c>
    </row>
    <row r="20" spans="1:21" ht="15.6" customHeight="1" x14ac:dyDescent="0.3">
      <c r="B20" s="174" t="s">
        <v>34</v>
      </c>
      <c r="C20" s="175"/>
      <c r="D20" s="175"/>
      <c r="E20" s="175"/>
      <c r="F20" s="175"/>
      <c r="G20" s="123">
        <f>$E$7*G7</f>
        <v>1479.6000000000001</v>
      </c>
      <c r="H20" s="123">
        <f t="shared" ref="H20:R20" si="4">$E$7*H7</f>
        <v>1479.6000000000001</v>
      </c>
      <c r="I20" s="123">
        <f t="shared" si="4"/>
        <v>1479.6000000000001</v>
      </c>
      <c r="J20" s="123">
        <f t="shared" si="4"/>
        <v>1849.5</v>
      </c>
      <c r="K20" s="123">
        <f t="shared" si="4"/>
        <v>1849.5</v>
      </c>
      <c r="L20" s="123">
        <f t="shared" si="4"/>
        <v>1849.5</v>
      </c>
      <c r="M20" s="123">
        <f t="shared" si="4"/>
        <v>1849.5</v>
      </c>
      <c r="N20" s="123">
        <f t="shared" si="4"/>
        <v>1849.5</v>
      </c>
      <c r="O20" s="123">
        <f t="shared" si="4"/>
        <v>1849.5</v>
      </c>
      <c r="P20" s="123">
        <f t="shared" si="4"/>
        <v>1849.5</v>
      </c>
      <c r="Q20" s="123">
        <f t="shared" si="4"/>
        <v>1479.6000000000001</v>
      </c>
      <c r="R20" s="123">
        <f t="shared" si="4"/>
        <v>1479.6000000000001</v>
      </c>
      <c r="S20" s="123">
        <f t="shared" si="3"/>
        <v>20344.499999999996</v>
      </c>
    </row>
    <row r="21" spans="1:21" ht="15.6" customHeight="1" x14ac:dyDescent="0.3">
      <c r="B21" s="174" t="s">
        <v>37</v>
      </c>
      <c r="C21" s="175"/>
      <c r="D21" s="175"/>
      <c r="E21" s="175"/>
      <c r="F21" s="175"/>
      <c r="G21" s="123">
        <f>$E$8*G8</f>
        <v>2670</v>
      </c>
      <c r="H21" s="123">
        <f t="shared" ref="H21:R21" si="5">$E$8*H8</f>
        <v>2670</v>
      </c>
      <c r="I21" s="123">
        <f t="shared" si="5"/>
        <v>2670</v>
      </c>
      <c r="J21" s="123">
        <f t="shared" si="5"/>
        <v>3560</v>
      </c>
      <c r="K21" s="123">
        <f t="shared" si="5"/>
        <v>3560</v>
      </c>
      <c r="L21" s="123">
        <f t="shared" si="5"/>
        <v>3560</v>
      </c>
      <c r="M21" s="123">
        <f t="shared" si="5"/>
        <v>3560</v>
      </c>
      <c r="N21" s="123">
        <f t="shared" si="5"/>
        <v>3560</v>
      </c>
      <c r="O21" s="123">
        <f t="shared" si="5"/>
        <v>3560</v>
      </c>
      <c r="P21" s="123">
        <f t="shared" si="5"/>
        <v>3560</v>
      </c>
      <c r="Q21" s="123">
        <f t="shared" si="5"/>
        <v>2670</v>
      </c>
      <c r="R21" s="123">
        <f t="shared" si="5"/>
        <v>2670</v>
      </c>
      <c r="S21" s="123">
        <f t="shared" si="3"/>
        <v>38270</v>
      </c>
    </row>
    <row r="22" spans="1:21" ht="15.6" customHeight="1" x14ac:dyDescent="0.3">
      <c r="B22" s="174" t="s">
        <v>40</v>
      </c>
      <c r="C22" s="175"/>
      <c r="D22" s="175"/>
      <c r="E22" s="175"/>
      <c r="F22" s="175"/>
      <c r="G22" s="123">
        <f>$E$9*G9</f>
        <v>139</v>
      </c>
      <c r="H22" s="123">
        <f t="shared" ref="H22:R22" si="6">$E$9*H9</f>
        <v>139</v>
      </c>
      <c r="I22" s="123">
        <f t="shared" si="6"/>
        <v>139</v>
      </c>
      <c r="J22" s="123">
        <f t="shared" si="6"/>
        <v>347.5</v>
      </c>
      <c r="K22" s="123">
        <f t="shared" si="6"/>
        <v>347.5</v>
      </c>
      <c r="L22" s="123">
        <f t="shared" si="6"/>
        <v>347.5</v>
      </c>
      <c r="M22" s="123">
        <f t="shared" si="6"/>
        <v>347.5</v>
      </c>
      <c r="N22" s="123">
        <f t="shared" si="6"/>
        <v>347.5</v>
      </c>
      <c r="O22" s="123">
        <f t="shared" si="6"/>
        <v>347.5</v>
      </c>
      <c r="P22" s="123">
        <f t="shared" si="6"/>
        <v>347.5</v>
      </c>
      <c r="Q22" s="123">
        <f t="shared" si="6"/>
        <v>139</v>
      </c>
      <c r="R22" s="123">
        <f t="shared" si="6"/>
        <v>139</v>
      </c>
      <c r="S22" s="123">
        <f t="shared" si="3"/>
        <v>3127.5</v>
      </c>
    </row>
    <row r="23" spans="1:21" ht="15.6" customHeight="1" x14ac:dyDescent="0.3">
      <c r="B23" s="174" t="s">
        <v>42</v>
      </c>
      <c r="C23" s="175"/>
      <c r="D23" s="175"/>
      <c r="E23" s="175"/>
      <c r="F23" s="175"/>
      <c r="G23" s="123">
        <f>$E$10*G10</f>
        <v>1249.5</v>
      </c>
      <c r="H23" s="123">
        <f t="shared" ref="H23:R23" si="7">$E$10*H10</f>
        <v>1249.5</v>
      </c>
      <c r="I23" s="123">
        <f t="shared" si="7"/>
        <v>1249.5</v>
      </c>
      <c r="J23" s="123">
        <f t="shared" si="7"/>
        <v>1499.3999999999999</v>
      </c>
      <c r="K23" s="123">
        <f t="shared" si="7"/>
        <v>1499.3999999999999</v>
      </c>
      <c r="L23" s="123">
        <f t="shared" si="7"/>
        <v>1499.3999999999999</v>
      </c>
      <c r="M23" s="123">
        <f t="shared" si="7"/>
        <v>1499.3999999999999</v>
      </c>
      <c r="N23" s="123">
        <f t="shared" si="7"/>
        <v>1499.3999999999999</v>
      </c>
      <c r="O23" s="123">
        <f t="shared" si="7"/>
        <v>1499.3999999999999</v>
      </c>
      <c r="P23" s="123">
        <f t="shared" si="7"/>
        <v>1499.3999999999999</v>
      </c>
      <c r="Q23" s="123">
        <f t="shared" si="7"/>
        <v>1249.5</v>
      </c>
      <c r="R23" s="123">
        <f t="shared" si="7"/>
        <v>1249.5</v>
      </c>
      <c r="S23" s="123">
        <f t="shared" si="3"/>
        <v>16743.299999999996</v>
      </c>
    </row>
    <row r="24" spans="1:21" ht="15.6" customHeight="1" x14ac:dyDescent="0.3">
      <c r="B24" s="174" t="s">
        <v>44</v>
      </c>
      <c r="C24" s="175"/>
      <c r="D24" s="175"/>
      <c r="E24" s="175"/>
      <c r="F24" s="175"/>
      <c r="G24" s="123">
        <f>$E$11*G11</f>
        <v>799.5</v>
      </c>
      <c r="H24" s="123">
        <f t="shared" ref="H24:R24" si="8">$E$11*H11</f>
        <v>799.5</v>
      </c>
      <c r="I24" s="123">
        <f t="shared" si="8"/>
        <v>799.5</v>
      </c>
      <c r="J24" s="123">
        <f t="shared" si="8"/>
        <v>959.4</v>
      </c>
      <c r="K24" s="123">
        <f t="shared" si="8"/>
        <v>959.4</v>
      </c>
      <c r="L24" s="123">
        <f t="shared" si="8"/>
        <v>959.4</v>
      </c>
      <c r="M24" s="123">
        <f t="shared" si="8"/>
        <v>959.4</v>
      </c>
      <c r="N24" s="123">
        <f t="shared" si="8"/>
        <v>959.4</v>
      </c>
      <c r="O24" s="123">
        <f t="shared" si="8"/>
        <v>959.4</v>
      </c>
      <c r="P24" s="123">
        <f t="shared" si="8"/>
        <v>959.4</v>
      </c>
      <c r="Q24" s="123">
        <f t="shared" si="8"/>
        <v>799.5</v>
      </c>
      <c r="R24" s="123">
        <f t="shared" si="8"/>
        <v>799.5</v>
      </c>
      <c r="S24" s="123">
        <f t="shared" si="3"/>
        <v>10713.3</v>
      </c>
    </row>
    <row r="25" spans="1:21" ht="15.6" customHeight="1" x14ac:dyDescent="0.3">
      <c r="B25" s="174" t="s">
        <v>46</v>
      </c>
      <c r="C25" s="175"/>
      <c r="D25" s="175"/>
      <c r="E25" s="175"/>
      <c r="F25" s="175"/>
      <c r="G25" s="123">
        <f>$E$12*G12</f>
        <v>1749.5</v>
      </c>
      <c r="H25" s="123">
        <f t="shared" ref="H25:R25" si="9">$E$12*H12</f>
        <v>1749.5</v>
      </c>
      <c r="I25" s="123">
        <f t="shared" si="9"/>
        <v>1749.5</v>
      </c>
      <c r="J25" s="123">
        <f t="shared" si="9"/>
        <v>2099.4</v>
      </c>
      <c r="K25" s="123">
        <f t="shared" si="9"/>
        <v>2099.4</v>
      </c>
      <c r="L25" s="123">
        <f t="shared" si="9"/>
        <v>2099.4</v>
      </c>
      <c r="M25" s="123">
        <f t="shared" si="9"/>
        <v>2099.4</v>
      </c>
      <c r="N25" s="123">
        <f t="shared" si="9"/>
        <v>2099.4</v>
      </c>
      <c r="O25" s="123">
        <f t="shared" si="9"/>
        <v>2099.4</v>
      </c>
      <c r="P25" s="123">
        <f t="shared" si="9"/>
        <v>2099.4</v>
      </c>
      <c r="Q25" s="123">
        <f t="shared" si="9"/>
        <v>1749.5</v>
      </c>
      <c r="R25" s="123">
        <f t="shared" si="9"/>
        <v>1749.5</v>
      </c>
      <c r="S25" s="123">
        <f t="shared" si="3"/>
        <v>23443.3</v>
      </c>
    </row>
    <row r="26" spans="1:21" ht="15.6" customHeight="1" x14ac:dyDescent="0.3">
      <c r="B26" s="174" t="s">
        <v>48</v>
      </c>
      <c r="C26" s="175"/>
      <c r="D26" s="175"/>
      <c r="E26" s="175"/>
      <c r="F26" s="175"/>
      <c r="G26" s="123">
        <f>$E$13*G13</f>
        <v>6499.5</v>
      </c>
      <c r="H26" s="123">
        <f t="shared" ref="H26:R26" si="10">$E$13*H13</f>
        <v>6499.5</v>
      </c>
      <c r="I26" s="123">
        <f t="shared" si="10"/>
        <v>6499.5</v>
      </c>
      <c r="J26" s="123">
        <f t="shared" si="10"/>
        <v>7799.4000000000005</v>
      </c>
      <c r="K26" s="123">
        <f t="shared" si="10"/>
        <v>7799.4000000000005</v>
      </c>
      <c r="L26" s="123">
        <f t="shared" si="10"/>
        <v>7799.4000000000005</v>
      </c>
      <c r="M26" s="123">
        <f t="shared" si="10"/>
        <v>7799.4000000000005</v>
      </c>
      <c r="N26" s="123">
        <f t="shared" si="10"/>
        <v>7799.4000000000005</v>
      </c>
      <c r="O26" s="123">
        <f t="shared" si="10"/>
        <v>7799.4000000000005</v>
      </c>
      <c r="P26" s="123">
        <f t="shared" si="10"/>
        <v>7799.4000000000005</v>
      </c>
      <c r="Q26" s="123">
        <f t="shared" si="10"/>
        <v>6499.5</v>
      </c>
      <c r="R26" s="123">
        <f t="shared" si="10"/>
        <v>6499.5</v>
      </c>
      <c r="S26" s="123">
        <f t="shared" si="3"/>
        <v>87093.3</v>
      </c>
    </row>
    <row r="27" spans="1:21" ht="15.6" customHeight="1" x14ac:dyDescent="0.3">
      <c r="B27" s="174" t="s">
        <v>50</v>
      </c>
      <c r="C27" s="175"/>
      <c r="D27" s="175"/>
      <c r="E27" s="175"/>
      <c r="F27" s="175"/>
      <c r="G27" s="123">
        <f>$E$14*G14</f>
        <v>2249.5</v>
      </c>
      <c r="H27" s="123">
        <f t="shared" ref="H27:R27" si="11">$E$14*H14</f>
        <v>2249.5</v>
      </c>
      <c r="I27" s="123">
        <f t="shared" si="11"/>
        <v>2249.5</v>
      </c>
      <c r="J27" s="123">
        <f t="shared" si="11"/>
        <v>2699.4</v>
      </c>
      <c r="K27" s="123">
        <f t="shared" si="11"/>
        <v>2699.4</v>
      </c>
      <c r="L27" s="123">
        <f t="shared" si="11"/>
        <v>2699.4</v>
      </c>
      <c r="M27" s="123">
        <f t="shared" si="11"/>
        <v>2699.4</v>
      </c>
      <c r="N27" s="123">
        <f t="shared" si="11"/>
        <v>2699.4</v>
      </c>
      <c r="O27" s="123">
        <f t="shared" si="11"/>
        <v>2699.4</v>
      </c>
      <c r="P27" s="123">
        <f t="shared" si="11"/>
        <v>2699.4</v>
      </c>
      <c r="Q27" s="123">
        <f t="shared" si="11"/>
        <v>2249.5</v>
      </c>
      <c r="R27" s="123">
        <f t="shared" si="11"/>
        <v>2249.5</v>
      </c>
      <c r="S27" s="123">
        <f>SUM(G27:R27)</f>
        <v>30143.300000000003</v>
      </c>
    </row>
    <row r="29" spans="1:21" s="38" customFormat="1" x14ac:dyDescent="0.3">
      <c r="A29" s="32"/>
      <c r="F29" s="61" t="s">
        <v>55</v>
      </c>
      <c r="G29" s="89">
        <f>SUM(G18:G27)</f>
        <v>19635.900000000001</v>
      </c>
      <c r="H29" s="89">
        <f t="shared" ref="H29:R29" si="12">SUM(H18:H27)</f>
        <v>19635.900000000001</v>
      </c>
      <c r="I29" s="89">
        <f t="shared" si="12"/>
        <v>19635.900000000001</v>
      </c>
      <c r="J29" s="89">
        <f>SUM(J18:J27)</f>
        <v>25013.7</v>
      </c>
      <c r="K29" s="89">
        <f t="shared" si="12"/>
        <v>25013.7</v>
      </c>
      <c r="L29" s="89">
        <f t="shared" si="12"/>
        <v>25013.7</v>
      </c>
      <c r="M29" s="89">
        <f t="shared" si="12"/>
        <v>25013.7</v>
      </c>
      <c r="N29" s="89">
        <f t="shared" si="12"/>
        <v>25013.7</v>
      </c>
      <c r="O29" s="89">
        <f t="shared" si="12"/>
        <v>25013.7</v>
      </c>
      <c r="P29" s="89">
        <f t="shared" si="12"/>
        <v>25013.7</v>
      </c>
      <c r="Q29" s="89">
        <f t="shared" si="12"/>
        <v>19635.900000000001</v>
      </c>
      <c r="R29" s="89">
        <f t="shared" si="12"/>
        <v>19635.900000000001</v>
      </c>
      <c r="S29" s="89">
        <f>SUM(S18:S27)</f>
        <v>273275.39999999997</v>
      </c>
      <c r="U29" s="32"/>
    </row>
    <row r="30" spans="1:21" x14ac:dyDescent="0.3">
      <c r="P30" s="37"/>
    </row>
    <row r="31" spans="1:21" ht="15.6" x14ac:dyDescent="0.3">
      <c r="B31" s="170" t="s">
        <v>56</v>
      </c>
      <c r="C31" s="171"/>
      <c r="D31" s="171"/>
      <c r="E31" s="171"/>
      <c r="F31" s="172"/>
      <c r="G31" s="118" t="s">
        <v>17</v>
      </c>
      <c r="H31" s="118" t="s">
        <v>18</v>
      </c>
      <c r="I31" s="118" t="s">
        <v>19</v>
      </c>
      <c r="J31" s="118" t="s">
        <v>20</v>
      </c>
      <c r="K31" s="118" t="s">
        <v>21</v>
      </c>
      <c r="L31" s="118" t="s">
        <v>22</v>
      </c>
      <c r="M31" s="118" t="s">
        <v>23</v>
      </c>
      <c r="N31" s="118" t="s">
        <v>24</v>
      </c>
      <c r="O31" s="118" t="s">
        <v>25</v>
      </c>
      <c r="P31" s="118" t="s">
        <v>26</v>
      </c>
      <c r="Q31" s="118" t="s">
        <v>27</v>
      </c>
      <c r="R31" s="118" t="s">
        <v>28</v>
      </c>
      <c r="S31" s="118" t="s">
        <v>54</v>
      </c>
    </row>
    <row r="32" spans="1:21" s="33" customFormat="1" x14ac:dyDescent="0.3">
      <c r="A32" s="32"/>
      <c r="B32" s="33" t="s">
        <v>57</v>
      </c>
      <c r="G32" s="125">
        <v>3500</v>
      </c>
      <c r="H32" s="83">
        <f>G37</f>
        <v>1570.8720000000005</v>
      </c>
      <c r="I32" s="83">
        <f t="shared" ref="I32:R32" si="13">H37</f>
        <v>1570.8720000000005</v>
      </c>
      <c r="J32" s="83">
        <f t="shared" si="13"/>
        <v>1570.8720000000005</v>
      </c>
      <c r="K32" s="83">
        <f t="shared" si="13"/>
        <v>2001.0960000000005</v>
      </c>
      <c r="L32" s="83">
        <f t="shared" si="13"/>
        <v>2001.0960000000005</v>
      </c>
      <c r="M32" s="83">
        <f t="shared" si="13"/>
        <v>2001.0960000000005</v>
      </c>
      <c r="N32" s="83">
        <f t="shared" si="13"/>
        <v>2001.0960000000005</v>
      </c>
      <c r="O32" s="83">
        <f t="shared" si="13"/>
        <v>2001.0960000000005</v>
      </c>
      <c r="P32" s="83">
        <f t="shared" si="13"/>
        <v>2001.0960000000005</v>
      </c>
      <c r="Q32" s="83">
        <f t="shared" si="13"/>
        <v>2001.0960000000005</v>
      </c>
      <c r="R32" s="83">
        <f t="shared" si="13"/>
        <v>1570.8720000000005</v>
      </c>
      <c r="S32" s="84">
        <f>G32</f>
        <v>3500</v>
      </c>
    </row>
    <row r="33" spans="1:19" s="33" customFormat="1" x14ac:dyDescent="0.3">
      <c r="A33" s="32"/>
      <c r="B33" s="33" t="s">
        <v>58</v>
      </c>
      <c r="C33" s="35">
        <f>E40</f>
        <v>0.9</v>
      </c>
      <c r="G33" s="83">
        <f t="shared" ref="G33:R33" si="14">$C$33*G29</f>
        <v>17672.310000000001</v>
      </c>
      <c r="H33" s="83">
        <f t="shared" si="14"/>
        <v>17672.310000000001</v>
      </c>
      <c r="I33" s="83">
        <f t="shared" si="14"/>
        <v>17672.310000000001</v>
      </c>
      <c r="J33" s="83">
        <f t="shared" si="14"/>
        <v>22512.33</v>
      </c>
      <c r="K33" s="83">
        <f t="shared" si="14"/>
        <v>22512.33</v>
      </c>
      <c r="L33" s="83">
        <f t="shared" si="14"/>
        <v>22512.33</v>
      </c>
      <c r="M33" s="83">
        <f t="shared" si="14"/>
        <v>22512.33</v>
      </c>
      <c r="N33" s="83">
        <f t="shared" si="14"/>
        <v>22512.33</v>
      </c>
      <c r="O33" s="83">
        <f t="shared" si="14"/>
        <v>22512.33</v>
      </c>
      <c r="P33" s="83">
        <f t="shared" si="14"/>
        <v>22512.33</v>
      </c>
      <c r="Q33" s="83">
        <f t="shared" si="14"/>
        <v>17672.310000000001</v>
      </c>
      <c r="R33" s="83">
        <f t="shared" si="14"/>
        <v>17672.310000000001</v>
      </c>
      <c r="S33" s="84">
        <f>SUM(G33:R33)</f>
        <v>245947.86000000004</v>
      </c>
    </row>
    <row r="34" spans="1:19" s="33" customFormat="1" x14ac:dyDescent="0.3">
      <c r="A34" s="32"/>
      <c r="B34" s="33" t="s">
        <v>59</v>
      </c>
      <c r="C34" s="35">
        <f>E41*F42</f>
        <v>2.0000000000000004E-2</v>
      </c>
      <c r="G34" s="85">
        <f t="shared" ref="G34:R34" si="15">$C$34*G29</f>
        <v>392.71800000000013</v>
      </c>
      <c r="H34" s="85">
        <f t="shared" si="15"/>
        <v>392.71800000000013</v>
      </c>
      <c r="I34" s="85">
        <f t="shared" si="15"/>
        <v>392.71800000000013</v>
      </c>
      <c r="J34" s="85">
        <f t="shared" si="15"/>
        <v>500.27400000000011</v>
      </c>
      <c r="K34" s="85">
        <f t="shared" si="15"/>
        <v>500.27400000000011</v>
      </c>
      <c r="L34" s="85">
        <f t="shared" si="15"/>
        <v>500.27400000000011</v>
      </c>
      <c r="M34" s="85">
        <f t="shared" si="15"/>
        <v>500.27400000000011</v>
      </c>
      <c r="N34" s="85">
        <f t="shared" si="15"/>
        <v>500.27400000000011</v>
      </c>
      <c r="O34" s="85">
        <f t="shared" si="15"/>
        <v>500.27400000000011</v>
      </c>
      <c r="P34" s="85">
        <f t="shared" si="15"/>
        <v>500.27400000000011</v>
      </c>
      <c r="Q34" s="85">
        <f t="shared" si="15"/>
        <v>392.71800000000013</v>
      </c>
      <c r="R34" s="85">
        <f t="shared" si="15"/>
        <v>392.71800000000013</v>
      </c>
      <c r="S34" s="84">
        <f>SUM(G34:R34)</f>
        <v>5465.5080000000016</v>
      </c>
    </row>
    <row r="35" spans="1:19" s="33" customFormat="1" x14ac:dyDescent="0.3">
      <c r="A35" s="32"/>
      <c r="B35" s="34" t="s">
        <v>60</v>
      </c>
      <c r="G35" s="86">
        <f>SUM(G32:G34)</f>
        <v>21565.028000000002</v>
      </c>
      <c r="H35" s="86">
        <f t="shared" ref="H35:S35" si="16">SUM(H32:H34)</f>
        <v>19635.900000000001</v>
      </c>
      <c r="I35" s="86">
        <f t="shared" si="16"/>
        <v>19635.900000000001</v>
      </c>
      <c r="J35" s="86">
        <f t="shared" si="16"/>
        <v>24583.476000000002</v>
      </c>
      <c r="K35" s="86">
        <f t="shared" si="16"/>
        <v>25013.700000000004</v>
      </c>
      <c r="L35" s="86">
        <f t="shared" si="16"/>
        <v>25013.700000000004</v>
      </c>
      <c r="M35" s="86">
        <f t="shared" si="16"/>
        <v>25013.700000000004</v>
      </c>
      <c r="N35" s="86">
        <f t="shared" si="16"/>
        <v>25013.700000000004</v>
      </c>
      <c r="O35" s="86">
        <f t="shared" si="16"/>
        <v>25013.700000000004</v>
      </c>
      <c r="P35" s="86">
        <f t="shared" si="16"/>
        <v>25013.700000000004</v>
      </c>
      <c r="Q35" s="86">
        <f t="shared" si="16"/>
        <v>20066.124000000003</v>
      </c>
      <c r="R35" s="86">
        <f t="shared" si="16"/>
        <v>19635.900000000001</v>
      </c>
      <c r="S35" s="86">
        <f t="shared" si="16"/>
        <v>254913.36800000005</v>
      </c>
    </row>
    <row r="36" spans="1:19" s="33" customFormat="1" x14ac:dyDescent="0.3">
      <c r="A36" s="32"/>
      <c r="B36" s="34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8"/>
    </row>
    <row r="37" spans="1:19" s="33" customFormat="1" x14ac:dyDescent="0.3">
      <c r="A37" s="32"/>
      <c r="B37" s="33" t="s">
        <v>61</v>
      </c>
      <c r="C37" s="62">
        <f>E41*F43</f>
        <v>8.0000000000000016E-2</v>
      </c>
      <c r="G37" s="83">
        <f t="shared" ref="G37:R37" si="17">G29*$C$37</f>
        <v>1570.8720000000005</v>
      </c>
      <c r="H37" s="83">
        <f t="shared" si="17"/>
        <v>1570.8720000000005</v>
      </c>
      <c r="I37" s="83">
        <f t="shared" si="17"/>
        <v>1570.8720000000005</v>
      </c>
      <c r="J37" s="83">
        <f t="shared" si="17"/>
        <v>2001.0960000000005</v>
      </c>
      <c r="K37" s="83">
        <f t="shared" si="17"/>
        <v>2001.0960000000005</v>
      </c>
      <c r="L37" s="83">
        <f t="shared" si="17"/>
        <v>2001.0960000000005</v>
      </c>
      <c r="M37" s="83">
        <f t="shared" si="17"/>
        <v>2001.0960000000005</v>
      </c>
      <c r="N37" s="83">
        <f t="shared" si="17"/>
        <v>2001.0960000000005</v>
      </c>
      <c r="O37" s="83">
        <f t="shared" si="17"/>
        <v>2001.0960000000005</v>
      </c>
      <c r="P37" s="83">
        <f t="shared" si="17"/>
        <v>2001.0960000000005</v>
      </c>
      <c r="Q37" s="83">
        <f t="shared" si="17"/>
        <v>1570.8720000000005</v>
      </c>
      <c r="R37" s="83">
        <f t="shared" si="17"/>
        <v>1570.8720000000005</v>
      </c>
      <c r="S37" s="84"/>
    </row>
    <row r="38" spans="1:19" x14ac:dyDescent="0.3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40"/>
    </row>
    <row r="39" spans="1:19" x14ac:dyDescent="0.3">
      <c r="B39" s="124" t="s">
        <v>62</v>
      </c>
      <c r="C39" s="43"/>
      <c r="D39" s="43"/>
      <c r="E39" s="43"/>
      <c r="F39" s="43"/>
      <c r="G39" s="39"/>
      <c r="H39" s="39"/>
      <c r="I39" s="39"/>
      <c r="J39" s="39"/>
      <c r="K39" s="39"/>
      <c r="L39" s="39"/>
      <c r="M39" s="39"/>
      <c r="N39" s="39"/>
      <c r="O39" s="39"/>
      <c r="P39" s="40"/>
      <c r="Q39" s="40"/>
    </row>
    <row r="40" spans="1:19" ht="13.95" customHeight="1" x14ac:dyDescent="0.3">
      <c r="B40" s="173" t="s">
        <v>63</v>
      </c>
      <c r="C40" s="173"/>
      <c r="D40" s="173"/>
      <c r="E40" s="59">
        <v>0.9</v>
      </c>
      <c r="F40" s="5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40"/>
    </row>
    <row r="41" spans="1:19" ht="13.95" customHeight="1" x14ac:dyDescent="0.3">
      <c r="B41" s="173" t="s">
        <v>64</v>
      </c>
      <c r="C41" s="173"/>
      <c r="D41" s="173"/>
      <c r="E41" s="59">
        <v>0.1</v>
      </c>
      <c r="F41" s="59"/>
    </row>
    <row r="42" spans="1:19" ht="13.95" customHeight="1" x14ac:dyDescent="0.3">
      <c r="B42" s="165" t="s">
        <v>65</v>
      </c>
      <c r="C42" s="165"/>
      <c r="D42" s="165"/>
      <c r="E42" s="59"/>
      <c r="F42" s="59">
        <v>0.2</v>
      </c>
    </row>
    <row r="43" spans="1:19" ht="13.95" customHeight="1" x14ac:dyDescent="0.3">
      <c r="B43" s="166" t="s">
        <v>66</v>
      </c>
      <c r="C43" s="166"/>
      <c r="D43" s="166"/>
      <c r="E43" s="59"/>
      <c r="F43" s="59">
        <v>0.8</v>
      </c>
    </row>
    <row r="44" spans="1:19" x14ac:dyDescent="0.3">
      <c r="B44" s="45"/>
      <c r="C44" s="45"/>
      <c r="D44" s="45"/>
      <c r="E44" s="45"/>
      <c r="F44" s="45"/>
    </row>
    <row r="45" spans="1:19" x14ac:dyDescent="0.3">
      <c r="B45" s="33" t="s">
        <v>67</v>
      </c>
    </row>
  </sheetData>
  <mergeCells count="22">
    <mergeCell ref="G2:T2"/>
    <mergeCell ref="B17:F17"/>
    <mergeCell ref="B18:F18"/>
    <mergeCell ref="B19:F19"/>
    <mergeCell ref="B20:F20"/>
    <mergeCell ref="B2:F2"/>
    <mergeCell ref="J3:P3"/>
    <mergeCell ref="G3:I3"/>
    <mergeCell ref="Q3:T3"/>
    <mergeCell ref="B42:D42"/>
    <mergeCell ref="B43:D43"/>
    <mergeCell ref="B15:F15"/>
    <mergeCell ref="B31:F31"/>
    <mergeCell ref="B40:D40"/>
    <mergeCell ref="B41:D41"/>
    <mergeCell ref="B21:F21"/>
    <mergeCell ref="B22:F22"/>
    <mergeCell ref="B23:F23"/>
    <mergeCell ref="B24:F24"/>
    <mergeCell ref="B25:F25"/>
    <mergeCell ref="B26:F26"/>
    <mergeCell ref="B27:F27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092B-D965-4237-8B80-8D92AEA4E96E}">
  <sheetPr>
    <pageSetUpPr fitToPage="1"/>
  </sheetPr>
  <dimension ref="A2:T51"/>
  <sheetViews>
    <sheetView topLeftCell="D6" zoomScale="130" zoomScaleNormal="130" workbookViewId="0">
      <selection activeCell="L38" sqref="L38"/>
    </sheetView>
  </sheetViews>
  <sheetFormatPr defaultColWidth="9.109375" defaultRowHeight="14.4" x14ac:dyDescent="0.3"/>
  <cols>
    <col min="1" max="1" width="4.5546875" style="32" customWidth="1"/>
    <col min="2" max="2" width="41.88671875" style="32" customWidth="1"/>
    <col min="3" max="20" width="8.6640625" style="32" customWidth="1"/>
    <col min="21" max="16384" width="9.109375" style="32"/>
  </cols>
  <sheetData>
    <row r="2" spans="2:20" ht="15.6" x14ac:dyDescent="0.3">
      <c r="B2" s="170" t="s">
        <v>68</v>
      </c>
      <c r="C2" s="171"/>
      <c r="D2" s="171"/>
      <c r="E2" s="171"/>
      <c r="F2" s="172"/>
      <c r="G2" s="176" t="s">
        <v>9</v>
      </c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8"/>
    </row>
    <row r="3" spans="2:20" ht="15.6" x14ac:dyDescent="0.3">
      <c r="B3" s="157"/>
      <c r="C3" s="158"/>
      <c r="D3" s="158"/>
      <c r="E3" s="158"/>
      <c r="F3" s="159"/>
      <c r="G3" s="180" t="s">
        <v>10</v>
      </c>
      <c r="H3" s="181"/>
      <c r="I3" s="181"/>
      <c r="J3" s="179" t="s">
        <v>11</v>
      </c>
      <c r="K3" s="179"/>
      <c r="L3" s="179"/>
      <c r="M3" s="179"/>
      <c r="N3" s="179"/>
      <c r="O3" s="179"/>
      <c r="P3" s="179"/>
      <c r="Q3" s="181" t="s">
        <v>10</v>
      </c>
      <c r="R3" s="181"/>
      <c r="S3" s="181"/>
      <c r="T3" s="182"/>
    </row>
    <row r="4" spans="2:20" ht="24" x14ac:dyDescent="0.3">
      <c r="B4" s="119" t="s">
        <v>12</v>
      </c>
      <c r="C4" s="117" t="s">
        <v>13</v>
      </c>
      <c r="D4" s="117" t="s">
        <v>14</v>
      </c>
      <c r="E4" s="117" t="s">
        <v>15</v>
      </c>
      <c r="F4" s="117" t="s">
        <v>16</v>
      </c>
      <c r="G4" s="118" t="s">
        <v>17</v>
      </c>
      <c r="H4" s="118" t="s">
        <v>18</v>
      </c>
      <c r="I4" s="118" t="s">
        <v>19</v>
      </c>
      <c r="J4" s="118" t="s">
        <v>20</v>
      </c>
      <c r="K4" s="118" t="s">
        <v>21</v>
      </c>
      <c r="L4" s="118" t="s">
        <v>22</v>
      </c>
      <c r="M4" s="118" t="s">
        <v>23</v>
      </c>
      <c r="N4" s="118" t="s">
        <v>24</v>
      </c>
      <c r="O4" s="118" t="s">
        <v>25</v>
      </c>
      <c r="P4" s="118" t="s">
        <v>26</v>
      </c>
      <c r="Q4" s="118" t="s">
        <v>27</v>
      </c>
      <c r="R4" s="118" t="s">
        <v>28</v>
      </c>
      <c r="S4" s="118" t="s">
        <v>17</v>
      </c>
      <c r="T4" s="118" t="s">
        <v>18</v>
      </c>
    </row>
    <row r="5" spans="2:20" x14ac:dyDescent="0.3">
      <c r="B5" s="160" t="s">
        <v>29</v>
      </c>
      <c r="C5" s="120" t="s">
        <v>30</v>
      </c>
      <c r="D5" s="57">
        <v>15.99</v>
      </c>
      <c r="E5" s="57">
        <v>65</v>
      </c>
      <c r="F5" s="121" t="s">
        <v>31</v>
      </c>
      <c r="G5" s="55">
        <v>20</v>
      </c>
      <c r="H5" s="55">
        <v>20</v>
      </c>
      <c r="I5" s="55">
        <v>20</v>
      </c>
      <c r="J5" s="55">
        <v>30</v>
      </c>
      <c r="K5" s="55">
        <v>30</v>
      </c>
      <c r="L5" s="55">
        <v>30</v>
      </c>
      <c r="M5" s="55">
        <v>30</v>
      </c>
      <c r="N5" s="55">
        <v>30</v>
      </c>
      <c r="O5" s="55">
        <v>30</v>
      </c>
      <c r="P5" s="55">
        <v>30</v>
      </c>
      <c r="Q5" s="55">
        <v>20</v>
      </c>
      <c r="R5" s="55">
        <v>20</v>
      </c>
      <c r="S5" s="55">
        <v>20</v>
      </c>
      <c r="T5" s="55">
        <v>20</v>
      </c>
    </row>
    <row r="6" spans="2:20" x14ac:dyDescent="0.3">
      <c r="B6" s="160" t="s">
        <v>32</v>
      </c>
      <c r="C6" s="120" t="s">
        <v>33</v>
      </c>
      <c r="D6" s="57">
        <v>24.99</v>
      </c>
      <c r="E6" s="57">
        <v>74.989999999999995</v>
      </c>
      <c r="F6" s="57" t="s">
        <v>31</v>
      </c>
      <c r="G6" s="55">
        <v>20</v>
      </c>
      <c r="H6" s="55">
        <v>20</v>
      </c>
      <c r="I6" s="55">
        <v>20</v>
      </c>
      <c r="J6" s="55">
        <v>30</v>
      </c>
      <c r="K6" s="55">
        <v>30</v>
      </c>
      <c r="L6" s="55">
        <v>30</v>
      </c>
      <c r="M6" s="55">
        <v>30</v>
      </c>
      <c r="N6" s="55">
        <v>30</v>
      </c>
      <c r="O6" s="55">
        <v>30</v>
      </c>
      <c r="P6" s="55">
        <v>30</v>
      </c>
      <c r="Q6" s="55">
        <v>20</v>
      </c>
      <c r="R6" s="55">
        <v>20</v>
      </c>
      <c r="S6" s="55">
        <v>20</v>
      </c>
      <c r="T6" s="55">
        <v>20</v>
      </c>
    </row>
    <row r="7" spans="2:20" x14ac:dyDescent="0.3">
      <c r="B7" s="160" t="s">
        <v>34</v>
      </c>
      <c r="C7" s="120" t="s">
        <v>35</v>
      </c>
      <c r="D7" s="57">
        <v>18.989999999999998</v>
      </c>
      <c r="E7" s="57">
        <v>36.99</v>
      </c>
      <c r="F7" s="122" t="s">
        <v>36</v>
      </c>
      <c r="G7" s="55">
        <v>40</v>
      </c>
      <c r="H7" s="55">
        <v>40</v>
      </c>
      <c r="I7" s="55">
        <v>40</v>
      </c>
      <c r="J7" s="55">
        <v>50</v>
      </c>
      <c r="K7" s="55">
        <v>50</v>
      </c>
      <c r="L7" s="55">
        <v>50</v>
      </c>
      <c r="M7" s="55">
        <v>50</v>
      </c>
      <c r="N7" s="55">
        <v>50</v>
      </c>
      <c r="O7" s="55">
        <v>50</v>
      </c>
      <c r="P7" s="55">
        <v>50</v>
      </c>
      <c r="Q7" s="55">
        <v>40</v>
      </c>
      <c r="R7" s="55">
        <v>40</v>
      </c>
      <c r="S7" s="55">
        <v>40</v>
      </c>
      <c r="T7" s="55">
        <v>40</v>
      </c>
    </row>
    <row r="8" spans="2:20" x14ac:dyDescent="0.3">
      <c r="B8" s="160" t="s">
        <v>37</v>
      </c>
      <c r="C8" s="120" t="s">
        <v>38</v>
      </c>
      <c r="D8" s="57">
        <v>35.9</v>
      </c>
      <c r="E8" s="57">
        <v>89</v>
      </c>
      <c r="F8" s="120" t="s">
        <v>39</v>
      </c>
      <c r="G8" s="55">
        <v>30</v>
      </c>
      <c r="H8" s="55">
        <v>30</v>
      </c>
      <c r="I8" s="55">
        <v>30</v>
      </c>
      <c r="J8" s="55">
        <v>40</v>
      </c>
      <c r="K8" s="55">
        <v>40</v>
      </c>
      <c r="L8" s="55">
        <v>40</v>
      </c>
      <c r="M8" s="55">
        <v>40</v>
      </c>
      <c r="N8" s="55">
        <v>40</v>
      </c>
      <c r="O8" s="55">
        <v>40</v>
      </c>
      <c r="P8" s="55">
        <v>40</v>
      </c>
      <c r="Q8" s="55">
        <v>30</v>
      </c>
      <c r="R8" s="55">
        <v>30</v>
      </c>
      <c r="S8" s="55">
        <v>30</v>
      </c>
      <c r="T8" s="55">
        <v>30</v>
      </c>
    </row>
    <row r="9" spans="2:20" x14ac:dyDescent="0.3">
      <c r="B9" s="160" t="s">
        <v>40</v>
      </c>
      <c r="C9" s="120" t="s">
        <v>41</v>
      </c>
      <c r="D9" s="57">
        <v>5.99</v>
      </c>
      <c r="E9" s="57">
        <v>13.9</v>
      </c>
      <c r="F9" s="57" t="s">
        <v>31</v>
      </c>
      <c r="G9" s="56">
        <v>10</v>
      </c>
      <c r="H9" s="56">
        <v>10</v>
      </c>
      <c r="I9" s="56">
        <v>10</v>
      </c>
      <c r="J9" s="55">
        <v>25</v>
      </c>
      <c r="K9" s="55">
        <v>25</v>
      </c>
      <c r="L9" s="55">
        <v>25</v>
      </c>
      <c r="M9" s="55">
        <v>25</v>
      </c>
      <c r="N9" s="55">
        <v>25</v>
      </c>
      <c r="O9" s="55">
        <v>25</v>
      </c>
      <c r="P9" s="55">
        <v>25</v>
      </c>
      <c r="Q9" s="56">
        <v>10</v>
      </c>
      <c r="R9" s="56">
        <v>10</v>
      </c>
      <c r="S9" s="56">
        <v>10</v>
      </c>
      <c r="T9" s="56">
        <v>10</v>
      </c>
    </row>
    <row r="10" spans="2:20" x14ac:dyDescent="0.3">
      <c r="B10" s="160" t="s">
        <v>42</v>
      </c>
      <c r="C10" s="120" t="s">
        <v>43</v>
      </c>
      <c r="D10" s="57">
        <v>13.99</v>
      </c>
      <c r="E10" s="57">
        <v>24.99</v>
      </c>
      <c r="F10" s="122" t="s">
        <v>36</v>
      </c>
      <c r="G10" s="56">
        <v>50</v>
      </c>
      <c r="H10" s="56">
        <v>50</v>
      </c>
      <c r="I10" s="56">
        <v>50</v>
      </c>
      <c r="J10" s="55">
        <v>60</v>
      </c>
      <c r="K10" s="55">
        <v>60</v>
      </c>
      <c r="L10" s="55">
        <v>60</v>
      </c>
      <c r="M10" s="55">
        <v>60</v>
      </c>
      <c r="N10" s="55">
        <v>60</v>
      </c>
      <c r="O10" s="55">
        <v>60</v>
      </c>
      <c r="P10" s="55">
        <v>60</v>
      </c>
      <c r="Q10" s="56">
        <v>50</v>
      </c>
      <c r="R10" s="56">
        <v>50</v>
      </c>
      <c r="S10" s="56">
        <v>50</v>
      </c>
      <c r="T10" s="56">
        <v>50</v>
      </c>
    </row>
    <row r="11" spans="2:20" x14ac:dyDescent="0.3">
      <c r="B11" s="160" t="s">
        <v>44</v>
      </c>
      <c r="C11" s="120" t="s">
        <v>45</v>
      </c>
      <c r="D11" s="57">
        <v>7.99</v>
      </c>
      <c r="E11" s="57">
        <v>15.99</v>
      </c>
      <c r="F11" s="57" t="s">
        <v>31</v>
      </c>
      <c r="G11" s="56">
        <v>50</v>
      </c>
      <c r="H11" s="56">
        <v>50</v>
      </c>
      <c r="I11" s="56">
        <v>50</v>
      </c>
      <c r="J11" s="55">
        <v>60</v>
      </c>
      <c r="K11" s="55">
        <v>60</v>
      </c>
      <c r="L11" s="55">
        <v>60</v>
      </c>
      <c r="M11" s="55">
        <v>60</v>
      </c>
      <c r="N11" s="55">
        <v>60</v>
      </c>
      <c r="O11" s="55">
        <v>60</v>
      </c>
      <c r="P11" s="55">
        <v>60</v>
      </c>
      <c r="Q11" s="56">
        <v>50</v>
      </c>
      <c r="R11" s="56">
        <v>50</v>
      </c>
      <c r="S11" s="56">
        <v>50</v>
      </c>
      <c r="T11" s="56">
        <v>50</v>
      </c>
    </row>
    <row r="12" spans="2:20" x14ac:dyDescent="0.3">
      <c r="B12" s="160" t="s">
        <v>46</v>
      </c>
      <c r="C12" s="120" t="s">
        <v>47</v>
      </c>
      <c r="D12" s="57">
        <v>13.99</v>
      </c>
      <c r="E12" s="57">
        <v>34.99</v>
      </c>
      <c r="F12" s="57" t="s">
        <v>31</v>
      </c>
      <c r="G12" s="56">
        <v>50</v>
      </c>
      <c r="H12" s="56">
        <v>50</v>
      </c>
      <c r="I12" s="56">
        <v>50</v>
      </c>
      <c r="J12" s="55">
        <v>60</v>
      </c>
      <c r="K12" s="55">
        <v>60</v>
      </c>
      <c r="L12" s="55">
        <v>60</v>
      </c>
      <c r="M12" s="55">
        <v>60</v>
      </c>
      <c r="N12" s="55">
        <v>60</v>
      </c>
      <c r="O12" s="55">
        <v>60</v>
      </c>
      <c r="P12" s="55">
        <v>60</v>
      </c>
      <c r="Q12" s="56">
        <v>50</v>
      </c>
      <c r="R12" s="56">
        <v>50</v>
      </c>
      <c r="S12" s="56">
        <v>50</v>
      </c>
      <c r="T12" s="56">
        <v>50</v>
      </c>
    </row>
    <row r="13" spans="2:20" x14ac:dyDescent="0.3">
      <c r="B13" s="160" t="s">
        <v>48</v>
      </c>
      <c r="C13" s="120" t="s">
        <v>49</v>
      </c>
      <c r="D13" s="57">
        <v>34.99</v>
      </c>
      <c r="E13" s="57">
        <v>129.99</v>
      </c>
      <c r="F13" s="57" t="s">
        <v>31</v>
      </c>
      <c r="G13" s="56">
        <v>50</v>
      </c>
      <c r="H13" s="56">
        <v>50</v>
      </c>
      <c r="I13" s="56">
        <v>50</v>
      </c>
      <c r="J13" s="55">
        <v>60</v>
      </c>
      <c r="K13" s="55">
        <v>60</v>
      </c>
      <c r="L13" s="55">
        <v>60</v>
      </c>
      <c r="M13" s="55">
        <v>60</v>
      </c>
      <c r="N13" s="55">
        <v>60</v>
      </c>
      <c r="O13" s="55">
        <v>60</v>
      </c>
      <c r="P13" s="55">
        <v>60</v>
      </c>
      <c r="Q13" s="56">
        <v>50</v>
      </c>
      <c r="R13" s="56">
        <v>50</v>
      </c>
      <c r="S13" s="56">
        <v>50</v>
      </c>
      <c r="T13" s="56">
        <v>50</v>
      </c>
    </row>
    <row r="14" spans="2:20" x14ac:dyDescent="0.3">
      <c r="B14" s="160" t="s">
        <v>50</v>
      </c>
      <c r="C14" s="120" t="s">
        <v>51</v>
      </c>
      <c r="D14" s="57">
        <v>13.99</v>
      </c>
      <c r="E14" s="57">
        <v>44.99</v>
      </c>
      <c r="F14" s="57" t="s">
        <v>31</v>
      </c>
      <c r="G14" s="56">
        <v>50</v>
      </c>
      <c r="H14" s="56">
        <v>50</v>
      </c>
      <c r="I14" s="56">
        <v>50</v>
      </c>
      <c r="J14" s="55">
        <v>60</v>
      </c>
      <c r="K14" s="55">
        <v>60</v>
      </c>
      <c r="L14" s="55">
        <v>60</v>
      </c>
      <c r="M14" s="55">
        <v>60</v>
      </c>
      <c r="N14" s="55">
        <v>60</v>
      </c>
      <c r="O14" s="55">
        <v>60</v>
      </c>
      <c r="P14" s="55">
        <v>60</v>
      </c>
      <c r="Q14" s="56">
        <v>50</v>
      </c>
      <c r="R14" s="56">
        <v>50</v>
      </c>
      <c r="S14" s="56">
        <v>50</v>
      </c>
      <c r="T14" s="56">
        <v>50</v>
      </c>
    </row>
    <row r="15" spans="2:20" x14ac:dyDescent="0.3">
      <c r="B15" s="167" t="s">
        <v>52</v>
      </c>
      <c r="C15" s="168"/>
      <c r="D15" s="168"/>
      <c r="E15" s="168"/>
      <c r="F15" s="169"/>
      <c r="G15" s="127">
        <f>SUM(G5:G14)</f>
        <v>370</v>
      </c>
      <c r="H15" s="127">
        <f t="shared" ref="H15:T15" si="0">SUM(H5:H14)</f>
        <v>370</v>
      </c>
      <c r="I15" s="127">
        <f t="shared" si="0"/>
        <v>370</v>
      </c>
      <c r="J15" s="128">
        <f t="shared" si="0"/>
        <v>475</v>
      </c>
      <c r="K15" s="128">
        <f t="shared" si="0"/>
        <v>475</v>
      </c>
      <c r="L15" s="128">
        <f t="shared" si="0"/>
        <v>475</v>
      </c>
      <c r="M15" s="128">
        <f t="shared" si="0"/>
        <v>475</v>
      </c>
      <c r="N15" s="128">
        <f t="shared" si="0"/>
        <v>475</v>
      </c>
      <c r="O15" s="128">
        <f t="shared" si="0"/>
        <v>475</v>
      </c>
      <c r="P15" s="128">
        <f t="shared" si="0"/>
        <v>475</v>
      </c>
      <c r="Q15" s="127">
        <f t="shared" si="0"/>
        <v>370</v>
      </c>
      <c r="R15" s="127">
        <f t="shared" si="0"/>
        <v>370</v>
      </c>
      <c r="S15" s="127">
        <f t="shared" si="0"/>
        <v>370</v>
      </c>
      <c r="T15" s="127">
        <f t="shared" si="0"/>
        <v>370</v>
      </c>
    </row>
    <row r="17" spans="1:20" ht="15.6" x14ac:dyDescent="0.3">
      <c r="B17" s="170" t="s">
        <v>69</v>
      </c>
      <c r="C17" s="171"/>
      <c r="D17" s="171"/>
      <c r="E17" s="171"/>
      <c r="F17" s="172"/>
      <c r="G17" s="118" t="s">
        <v>17</v>
      </c>
      <c r="H17" s="118" t="s">
        <v>18</v>
      </c>
      <c r="I17" s="118" t="s">
        <v>19</v>
      </c>
      <c r="J17" s="118" t="s">
        <v>20</v>
      </c>
      <c r="K17" s="118" t="s">
        <v>21</v>
      </c>
      <c r="L17" s="118" t="s">
        <v>22</v>
      </c>
      <c r="M17" s="118" t="s">
        <v>23</v>
      </c>
      <c r="N17" s="118" t="s">
        <v>24</v>
      </c>
      <c r="O17" s="118" t="s">
        <v>25</v>
      </c>
      <c r="P17" s="118" t="s">
        <v>26</v>
      </c>
      <c r="Q17" s="118" t="s">
        <v>27</v>
      </c>
      <c r="R17" s="118" t="s">
        <v>28</v>
      </c>
      <c r="S17" s="118" t="s">
        <v>54</v>
      </c>
    </row>
    <row r="18" spans="1:20" x14ac:dyDescent="0.3">
      <c r="B18" s="174" t="s">
        <v>29</v>
      </c>
      <c r="C18" s="175"/>
      <c r="D18" s="175"/>
      <c r="E18" s="175"/>
      <c r="F18" s="183"/>
      <c r="G18" s="123">
        <f>$D$5*G5</f>
        <v>319.8</v>
      </c>
      <c r="H18" s="123">
        <f t="shared" ref="H18:R18" si="1">$D$5*H5</f>
        <v>319.8</v>
      </c>
      <c r="I18" s="123">
        <f t="shared" si="1"/>
        <v>319.8</v>
      </c>
      <c r="J18" s="123">
        <f>$D$5*J5</f>
        <v>479.7</v>
      </c>
      <c r="K18" s="123">
        <f t="shared" si="1"/>
        <v>479.7</v>
      </c>
      <c r="L18" s="123">
        <f t="shared" si="1"/>
        <v>479.7</v>
      </c>
      <c r="M18" s="123">
        <f t="shared" si="1"/>
        <v>479.7</v>
      </c>
      <c r="N18" s="123">
        <f t="shared" si="1"/>
        <v>479.7</v>
      </c>
      <c r="O18" s="123">
        <f t="shared" si="1"/>
        <v>479.7</v>
      </c>
      <c r="P18" s="123">
        <f t="shared" si="1"/>
        <v>479.7</v>
      </c>
      <c r="Q18" s="123">
        <f t="shared" si="1"/>
        <v>319.8</v>
      </c>
      <c r="R18" s="123">
        <f t="shared" si="1"/>
        <v>319.8</v>
      </c>
      <c r="S18" s="123">
        <f>SUM(G18:R18)</f>
        <v>4956.8999999999996</v>
      </c>
    </row>
    <row r="19" spans="1:20" x14ac:dyDescent="0.3">
      <c r="B19" s="174" t="s">
        <v>32</v>
      </c>
      <c r="C19" s="175"/>
      <c r="D19" s="175"/>
      <c r="E19" s="175"/>
      <c r="F19" s="183"/>
      <c r="G19" s="123">
        <f>$D$6*G6</f>
        <v>499.79999999999995</v>
      </c>
      <c r="H19" s="123">
        <f t="shared" ref="H19:R19" si="2">$D$6*H6</f>
        <v>499.79999999999995</v>
      </c>
      <c r="I19" s="123">
        <f t="shared" si="2"/>
        <v>499.79999999999995</v>
      </c>
      <c r="J19" s="123">
        <f t="shared" si="2"/>
        <v>749.69999999999993</v>
      </c>
      <c r="K19" s="123">
        <f t="shared" si="2"/>
        <v>749.69999999999993</v>
      </c>
      <c r="L19" s="123">
        <f t="shared" si="2"/>
        <v>749.69999999999993</v>
      </c>
      <c r="M19" s="123">
        <f t="shared" si="2"/>
        <v>749.69999999999993</v>
      </c>
      <c r="N19" s="123">
        <f t="shared" si="2"/>
        <v>749.69999999999993</v>
      </c>
      <c r="O19" s="123">
        <f t="shared" si="2"/>
        <v>749.69999999999993</v>
      </c>
      <c r="P19" s="123">
        <f t="shared" si="2"/>
        <v>749.69999999999993</v>
      </c>
      <c r="Q19" s="123">
        <f t="shared" si="2"/>
        <v>499.79999999999995</v>
      </c>
      <c r="R19" s="123">
        <f t="shared" si="2"/>
        <v>499.79999999999995</v>
      </c>
      <c r="S19" s="123">
        <f t="shared" ref="S19:S26" si="3">SUM(G19:R19)</f>
        <v>7746.9</v>
      </c>
    </row>
    <row r="20" spans="1:20" x14ac:dyDescent="0.3">
      <c r="B20" s="174" t="s">
        <v>34</v>
      </c>
      <c r="C20" s="175"/>
      <c r="D20" s="175"/>
      <c r="E20" s="175"/>
      <c r="F20" s="183"/>
      <c r="G20" s="123">
        <f>$D$7*G7</f>
        <v>759.59999999999991</v>
      </c>
      <c r="H20" s="123">
        <f t="shared" ref="H20:R20" si="4">$D$7*H7</f>
        <v>759.59999999999991</v>
      </c>
      <c r="I20" s="123">
        <f t="shared" si="4"/>
        <v>759.59999999999991</v>
      </c>
      <c r="J20" s="123">
        <f t="shared" si="4"/>
        <v>949.49999999999989</v>
      </c>
      <c r="K20" s="123">
        <f t="shared" si="4"/>
        <v>949.49999999999989</v>
      </c>
      <c r="L20" s="123">
        <f t="shared" si="4"/>
        <v>949.49999999999989</v>
      </c>
      <c r="M20" s="123">
        <f t="shared" si="4"/>
        <v>949.49999999999989</v>
      </c>
      <c r="N20" s="123">
        <f t="shared" si="4"/>
        <v>949.49999999999989</v>
      </c>
      <c r="O20" s="123">
        <f t="shared" si="4"/>
        <v>949.49999999999989</v>
      </c>
      <c r="P20" s="123">
        <f t="shared" si="4"/>
        <v>949.49999999999989</v>
      </c>
      <c r="Q20" s="123">
        <f t="shared" si="4"/>
        <v>759.59999999999991</v>
      </c>
      <c r="R20" s="123">
        <f t="shared" si="4"/>
        <v>759.59999999999991</v>
      </c>
      <c r="S20" s="123">
        <f t="shared" si="3"/>
        <v>10444.5</v>
      </c>
    </row>
    <row r="21" spans="1:20" x14ac:dyDescent="0.3">
      <c r="A21" s="47"/>
      <c r="B21" s="174" t="s">
        <v>37</v>
      </c>
      <c r="C21" s="175"/>
      <c r="D21" s="175"/>
      <c r="E21" s="175"/>
      <c r="F21" s="183"/>
      <c r="G21" s="123">
        <f>$D$8*G8</f>
        <v>1077</v>
      </c>
      <c r="H21" s="123">
        <f t="shared" ref="H21:R21" si="5">$D$8*H8</f>
        <v>1077</v>
      </c>
      <c r="I21" s="123">
        <f t="shared" si="5"/>
        <v>1077</v>
      </c>
      <c r="J21" s="123">
        <f t="shared" si="5"/>
        <v>1436</v>
      </c>
      <c r="K21" s="123">
        <f t="shared" si="5"/>
        <v>1436</v>
      </c>
      <c r="L21" s="123">
        <f t="shared" si="5"/>
        <v>1436</v>
      </c>
      <c r="M21" s="123">
        <f t="shared" si="5"/>
        <v>1436</v>
      </c>
      <c r="N21" s="123">
        <f t="shared" si="5"/>
        <v>1436</v>
      </c>
      <c r="O21" s="123">
        <f t="shared" si="5"/>
        <v>1436</v>
      </c>
      <c r="P21" s="123">
        <f t="shared" si="5"/>
        <v>1436</v>
      </c>
      <c r="Q21" s="123">
        <f t="shared" si="5"/>
        <v>1077</v>
      </c>
      <c r="R21" s="123">
        <f t="shared" si="5"/>
        <v>1077</v>
      </c>
      <c r="S21" s="123">
        <f t="shared" si="3"/>
        <v>15437</v>
      </c>
    </row>
    <row r="22" spans="1:20" x14ac:dyDescent="0.3">
      <c r="A22" s="47"/>
      <c r="B22" s="174" t="s">
        <v>40</v>
      </c>
      <c r="C22" s="175"/>
      <c r="D22" s="175"/>
      <c r="E22" s="175"/>
      <c r="F22" s="183"/>
      <c r="G22" s="123">
        <f>$D$9*G9</f>
        <v>59.900000000000006</v>
      </c>
      <c r="H22" s="123">
        <f t="shared" ref="H22:R22" si="6">$D$9*H9</f>
        <v>59.900000000000006</v>
      </c>
      <c r="I22" s="123">
        <f t="shared" si="6"/>
        <v>59.900000000000006</v>
      </c>
      <c r="J22" s="123">
        <f t="shared" si="6"/>
        <v>149.75</v>
      </c>
      <c r="K22" s="123">
        <f t="shared" si="6"/>
        <v>149.75</v>
      </c>
      <c r="L22" s="123">
        <f t="shared" si="6"/>
        <v>149.75</v>
      </c>
      <c r="M22" s="123">
        <f t="shared" si="6"/>
        <v>149.75</v>
      </c>
      <c r="N22" s="123">
        <f t="shared" si="6"/>
        <v>149.75</v>
      </c>
      <c r="O22" s="123">
        <f t="shared" si="6"/>
        <v>149.75</v>
      </c>
      <c r="P22" s="123">
        <f t="shared" si="6"/>
        <v>149.75</v>
      </c>
      <c r="Q22" s="123">
        <f t="shared" si="6"/>
        <v>59.900000000000006</v>
      </c>
      <c r="R22" s="123">
        <f t="shared" si="6"/>
        <v>59.900000000000006</v>
      </c>
      <c r="S22" s="123">
        <f t="shared" si="3"/>
        <v>1347.7500000000002</v>
      </c>
    </row>
    <row r="23" spans="1:20" x14ac:dyDescent="0.3">
      <c r="A23" s="47"/>
      <c r="B23" s="174" t="s">
        <v>42</v>
      </c>
      <c r="C23" s="175"/>
      <c r="D23" s="175"/>
      <c r="E23" s="175"/>
      <c r="F23" s="183"/>
      <c r="G23" s="123">
        <f>$D$10*G10</f>
        <v>699.5</v>
      </c>
      <c r="H23" s="123">
        <f t="shared" ref="H23:R23" si="7">$D$10*H10</f>
        <v>699.5</v>
      </c>
      <c r="I23" s="123">
        <f t="shared" si="7"/>
        <v>699.5</v>
      </c>
      <c r="J23" s="123">
        <f t="shared" si="7"/>
        <v>839.4</v>
      </c>
      <c r="K23" s="123">
        <f t="shared" si="7"/>
        <v>839.4</v>
      </c>
      <c r="L23" s="123">
        <f t="shared" si="7"/>
        <v>839.4</v>
      </c>
      <c r="M23" s="123">
        <f t="shared" si="7"/>
        <v>839.4</v>
      </c>
      <c r="N23" s="123">
        <f t="shared" si="7"/>
        <v>839.4</v>
      </c>
      <c r="O23" s="123">
        <f t="shared" si="7"/>
        <v>839.4</v>
      </c>
      <c r="P23" s="123">
        <f t="shared" si="7"/>
        <v>839.4</v>
      </c>
      <c r="Q23" s="123">
        <f t="shared" si="7"/>
        <v>699.5</v>
      </c>
      <c r="R23" s="123">
        <f t="shared" si="7"/>
        <v>699.5</v>
      </c>
      <c r="S23" s="123">
        <f t="shared" si="3"/>
        <v>9373.2999999999993</v>
      </c>
    </row>
    <row r="24" spans="1:20" x14ac:dyDescent="0.3">
      <c r="A24" s="47"/>
      <c r="B24" s="174" t="s">
        <v>44</v>
      </c>
      <c r="C24" s="175"/>
      <c r="D24" s="175"/>
      <c r="E24" s="175"/>
      <c r="F24" s="183"/>
      <c r="G24" s="123">
        <f>$D$11*G11</f>
        <v>399.5</v>
      </c>
      <c r="H24" s="123">
        <f t="shared" ref="H24:R24" si="8">$D$11*H11</f>
        <v>399.5</v>
      </c>
      <c r="I24" s="123">
        <f t="shared" si="8"/>
        <v>399.5</v>
      </c>
      <c r="J24" s="123">
        <f t="shared" si="8"/>
        <v>479.40000000000003</v>
      </c>
      <c r="K24" s="123">
        <f t="shared" si="8"/>
        <v>479.40000000000003</v>
      </c>
      <c r="L24" s="123">
        <f t="shared" si="8"/>
        <v>479.40000000000003</v>
      </c>
      <c r="M24" s="123">
        <f t="shared" si="8"/>
        <v>479.40000000000003</v>
      </c>
      <c r="N24" s="123">
        <f t="shared" si="8"/>
        <v>479.40000000000003</v>
      </c>
      <c r="O24" s="123">
        <f t="shared" si="8"/>
        <v>479.40000000000003</v>
      </c>
      <c r="P24" s="123">
        <f t="shared" si="8"/>
        <v>479.40000000000003</v>
      </c>
      <c r="Q24" s="123">
        <f t="shared" si="8"/>
        <v>399.5</v>
      </c>
      <c r="R24" s="123">
        <f t="shared" si="8"/>
        <v>399.5</v>
      </c>
      <c r="S24" s="123">
        <f t="shared" si="3"/>
        <v>5353.3</v>
      </c>
    </row>
    <row r="25" spans="1:20" x14ac:dyDescent="0.3">
      <c r="A25" s="47"/>
      <c r="B25" s="174" t="s">
        <v>46</v>
      </c>
      <c r="C25" s="175"/>
      <c r="D25" s="175"/>
      <c r="E25" s="175"/>
      <c r="F25" s="183"/>
      <c r="G25" s="123">
        <f>$D$12*G12</f>
        <v>699.5</v>
      </c>
      <c r="H25" s="123">
        <f t="shared" ref="H25:R25" si="9">$D$12*H12</f>
        <v>699.5</v>
      </c>
      <c r="I25" s="123">
        <f t="shared" si="9"/>
        <v>699.5</v>
      </c>
      <c r="J25" s="123">
        <f t="shared" si="9"/>
        <v>839.4</v>
      </c>
      <c r="K25" s="123">
        <f t="shared" si="9"/>
        <v>839.4</v>
      </c>
      <c r="L25" s="123">
        <f t="shared" si="9"/>
        <v>839.4</v>
      </c>
      <c r="M25" s="123">
        <f t="shared" si="9"/>
        <v>839.4</v>
      </c>
      <c r="N25" s="123">
        <f t="shared" si="9"/>
        <v>839.4</v>
      </c>
      <c r="O25" s="123">
        <f t="shared" si="9"/>
        <v>839.4</v>
      </c>
      <c r="P25" s="123">
        <f t="shared" si="9"/>
        <v>839.4</v>
      </c>
      <c r="Q25" s="123">
        <f t="shared" si="9"/>
        <v>699.5</v>
      </c>
      <c r="R25" s="123">
        <f t="shared" si="9"/>
        <v>699.5</v>
      </c>
      <c r="S25" s="123">
        <f t="shared" si="3"/>
        <v>9373.2999999999993</v>
      </c>
    </row>
    <row r="26" spans="1:20" x14ac:dyDescent="0.3">
      <c r="A26" s="47"/>
      <c r="B26" s="174" t="s">
        <v>48</v>
      </c>
      <c r="C26" s="175"/>
      <c r="D26" s="175"/>
      <c r="E26" s="175"/>
      <c r="F26" s="183"/>
      <c r="G26" s="123">
        <f>$D$13*G13</f>
        <v>1749.5</v>
      </c>
      <c r="H26" s="123">
        <f t="shared" ref="H26:R26" si="10">$D$13*H13</f>
        <v>1749.5</v>
      </c>
      <c r="I26" s="123">
        <f t="shared" si="10"/>
        <v>1749.5</v>
      </c>
      <c r="J26" s="123">
        <f t="shared" si="10"/>
        <v>2099.4</v>
      </c>
      <c r="K26" s="123">
        <f t="shared" si="10"/>
        <v>2099.4</v>
      </c>
      <c r="L26" s="123">
        <f t="shared" si="10"/>
        <v>2099.4</v>
      </c>
      <c r="M26" s="123">
        <f t="shared" si="10"/>
        <v>2099.4</v>
      </c>
      <c r="N26" s="123">
        <f t="shared" si="10"/>
        <v>2099.4</v>
      </c>
      <c r="O26" s="123">
        <f t="shared" si="10"/>
        <v>2099.4</v>
      </c>
      <c r="P26" s="123">
        <f t="shared" si="10"/>
        <v>2099.4</v>
      </c>
      <c r="Q26" s="123">
        <f t="shared" si="10"/>
        <v>1749.5</v>
      </c>
      <c r="R26" s="123">
        <f t="shared" si="10"/>
        <v>1749.5</v>
      </c>
      <c r="S26" s="123">
        <f t="shared" si="3"/>
        <v>23443.3</v>
      </c>
    </row>
    <row r="27" spans="1:20" x14ac:dyDescent="0.3">
      <c r="A27" s="47"/>
      <c r="B27" s="174" t="s">
        <v>50</v>
      </c>
      <c r="C27" s="175"/>
      <c r="D27" s="175"/>
      <c r="E27" s="175"/>
      <c r="F27" s="183"/>
      <c r="G27" s="123">
        <f>$D$14*G14</f>
        <v>699.5</v>
      </c>
      <c r="H27" s="123">
        <f t="shared" ref="H27:R27" si="11">$D$14*H14</f>
        <v>699.5</v>
      </c>
      <c r="I27" s="123">
        <f>$D$14*I14</f>
        <v>699.5</v>
      </c>
      <c r="J27" s="123">
        <f t="shared" si="11"/>
        <v>839.4</v>
      </c>
      <c r="K27" s="123">
        <f t="shared" si="11"/>
        <v>839.4</v>
      </c>
      <c r="L27" s="123">
        <f t="shared" si="11"/>
        <v>839.4</v>
      </c>
      <c r="M27" s="123">
        <f t="shared" si="11"/>
        <v>839.4</v>
      </c>
      <c r="N27" s="123">
        <f t="shared" si="11"/>
        <v>839.4</v>
      </c>
      <c r="O27" s="123">
        <f t="shared" si="11"/>
        <v>839.4</v>
      </c>
      <c r="P27" s="123">
        <f t="shared" si="11"/>
        <v>839.4</v>
      </c>
      <c r="Q27" s="123">
        <f t="shared" si="11"/>
        <v>699.5</v>
      </c>
      <c r="R27" s="123">
        <f t="shared" si="11"/>
        <v>699.5</v>
      </c>
      <c r="S27" s="123">
        <f>SUM(G27:R27)</f>
        <v>9373.2999999999993</v>
      </c>
    </row>
    <row r="28" spans="1:20" x14ac:dyDescent="0.3">
      <c r="B28" s="42"/>
      <c r="C28" s="42"/>
      <c r="D28" s="42"/>
      <c r="E28" s="42"/>
      <c r="F28" s="42"/>
    </row>
    <row r="29" spans="1:20" x14ac:dyDescent="0.3">
      <c r="A29" s="47"/>
      <c r="B29" s="132"/>
      <c r="C29" s="133"/>
      <c r="D29" s="133"/>
      <c r="E29" s="133"/>
      <c r="F29" s="134" t="s">
        <v>70</v>
      </c>
      <c r="G29" s="135">
        <f>SUM(G18:G27)</f>
        <v>6963.6</v>
      </c>
      <c r="H29" s="135">
        <f t="shared" ref="H29:R29" si="12">SUM(H18:H27)</f>
        <v>6963.6</v>
      </c>
      <c r="I29" s="135">
        <f t="shared" si="12"/>
        <v>6963.6</v>
      </c>
      <c r="J29" s="135">
        <f t="shared" si="12"/>
        <v>8861.6499999999978</v>
      </c>
      <c r="K29" s="135">
        <f t="shared" si="12"/>
        <v>8861.6499999999978</v>
      </c>
      <c r="L29" s="135">
        <f t="shared" si="12"/>
        <v>8861.6499999999978</v>
      </c>
      <c r="M29" s="135">
        <f t="shared" si="12"/>
        <v>8861.6499999999978</v>
      </c>
      <c r="N29" s="135">
        <f t="shared" si="12"/>
        <v>8861.6499999999978</v>
      </c>
      <c r="O29" s="135">
        <f t="shared" si="12"/>
        <v>8861.6499999999978</v>
      </c>
      <c r="P29" s="135">
        <f t="shared" si="12"/>
        <v>8861.6499999999978</v>
      </c>
      <c r="Q29" s="135">
        <f t="shared" si="12"/>
        <v>6963.6</v>
      </c>
      <c r="R29" s="135">
        <f t="shared" si="12"/>
        <v>6963.6</v>
      </c>
      <c r="S29" s="135">
        <f>SUM(S18:S27)</f>
        <v>96849.550000000017</v>
      </c>
      <c r="T29" s="63"/>
    </row>
    <row r="30" spans="1:20" x14ac:dyDescent="0.3">
      <c r="B30" s="58"/>
      <c r="C30" s="5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6"/>
      <c r="Q30" s="64"/>
      <c r="R30" s="45"/>
      <c r="S30" s="45"/>
    </row>
    <row r="31" spans="1:20" x14ac:dyDescent="0.3">
      <c r="A31" s="47"/>
      <c r="B31" s="186" t="s">
        <v>71</v>
      </c>
      <c r="C31" s="186"/>
      <c r="D31" s="186"/>
      <c r="E31" s="186"/>
      <c r="F31" s="186"/>
      <c r="G31" s="123">
        <f>(G15*$C$41)*$C$43</f>
        <v>1727.9925000000001</v>
      </c>
      <c r="H31" s="123">
        <f t="shared" ref="H31:R31" si="13">(H15*$C$41)*$C$43</f>
        <v>1727.9925000000001</v>
      </c>
      <c r="I31" s="123">
        <f>(I15*$C$41)*$C$43</f>
        <v>1727.9925000000001</v>
      </c>
      <c r="J31" s="123">
        <f>(J15*$C$41)*$C$43</f>
        <v>2218.3687500000001</v>
      </c>
      <c r="K31" s="123">
        <f t="shared" si="13"/>
        <v>2218.3687500000001</v>
      </c>
      <c r="L31" s="123">
        <f t="shared" si="13"/>
        <v>2218.3687500000001</v>
      </c>
      <c r="M31" s="123">
        <f t="shared" si="13"/>
        <v>2218.3687500000001</v>
      </c>
      <c r="N31" s="123">
        <f t="shared" si="13"/>
        <v>2218.3687500000001</v>
      </c>
      <c r="O31" s="123">
        <f t="shared" si="13"/>
        <v>2218.3687500000001</v>
      </c>
      <c r="P31" s="123">
        <f t="shared" si="13"/>
        <v>2218.3687500000001</v>
      </c>
      <c r="Q31" s="123">
        <f t="shared" si="13"/>
        <v>1727.9925000000001</v>
      </c>
      <c r="R31" s="123">
        <f t="shared" si="13"/>
        <v>1727.9925000000001</v>
      </c>
    </row>
    <row r="32" spans="1:20" x14ac:dyDescent="0.3">
      <c r="A32" s="47"/>
      <c r="B32" s="186" t="s">
        <v>72</v>
      </c>
      <c r="C32" s="186"/>
      <c r="D32" s="186"/>
      <c r="E32" s="186"/>
      <c r="F32" s="186"/>
      <c r="G32" s="123">
        <f>C42</f>
        <v>120</v>
      </c>
      <c r="H32" s="123">
        <f>G31</f>
        <v>1727.9925000000001</v>
      </c>
      <c r="I32" s="123">
        <f>H31</f>
        <v>1727.9925000000001</v>
      </c>
      <c r="J32" s="123">
        <f>I31</f>
        <v>1727.9925000000001</v>
      </c>
      <c r="K32" s="123">
        <f>J31</f>
        <v>2218.3687500000001</v>
      </c>
      <c r="L32" s="123">
        <f t="shared" ref="L32:R32" si="14">K31</f>
        <v>2218.3687500000001</v>
      </c>
      <c r="M32" s="123">
        <f t="shared" si="14"/>
        <v>2218.3687500000001</v>
      </c>
      <c r="N32" s="123">
        <f t="shared" si="14"/>
        <v>2218.3687500000001</v>
      </c>
      <c r="O32" s="123">
        <f t="shared" si="14"/>
        <v>2218.3687500000001</v>
      </c>
      <c r="P32" s="123">
        <f t="shared" si="14"/>
        <v>2218.3687500000001</v>
      </c>
      <c r="Q32" s="123">
        <f t="shared" si="14"/>
        <v>2218.3687500000001</v>
      </c>
      <c r="R32" s="123">
        <f t="shared" si="14"/>
        <v>1727.9925000000001</v>
      </c>
    </row>
    <row r="33" spans="1:20" x14ac:dyDescent="0.3">
      <c r="A33" s="47"/>
      <c r="B33" s="187" t="s">
        <v>73</v>
      </c>
      <c r="C33" s="187"/>
      <c r="D33" s="187"/>
      <c r="E33" s="187"/>
      <c r="F33" s="187"/>
      <c r="G33" s="131">
        <f>G29+G31+G32</f>
        <v>8811.5925000000007</v>
      </c>
      <c r="H33" s="131">
        <f t="shared" ref="H33:R33" si="15">H29+H31+H32</f>
        <v>10419.585000000001</v>
      </c>
      <c r="I33" s="131">
        <f t="shared" si="15"/>
        <v>10419.585000000001</v>
      </c>
      <c r="J33" s="131">
        <f t="shared" si="15"/>
        <v>12808.011249999998</v>
      </c>
      <c r="K33" s="131">
        <f t="shared" si="15"/>
        <v>13298.387499999997</v>
      </c>
      <c r="L33" s="131">
        <f t="shared" si="15"/>
        <v>13298.387499999997</v>
      </c>
      <c r="M33" s="131">
        <f t="shared" si="15"/>
        <v>13298.387499999997</v>
      </c>
      <c r="N33" s="131">
        <f t="shared" si="15"/>
        <v>13298.387499999997</v>
      </c>
      <c r="O33" s="131">
        <f t="shared" si="15"/>
        <v>13298.387499999997</v>
      </c>
      <c r="P33" s="131">
        <f t="shared" si="15"/>
        <v>13298.387499999997</v>
      </c>
      <c r="Q33" s="131">
        <f t="shared" si="15"/>
        <v>10909.96125</v>
      </c>
      <c r="R33" s="131">
        <f t="shared" si="15"/>
        <v>10419.585000000001</v>
      </c>
    </row>
    <row r="34" spans="1:20" ht="16.2" customHeight="1" x14ac:dyDescent="0.3">
      <c r="B34" s="58"/>
      <c r="C34" s="58"/>
      <c r="D34" s="58"/>
      <c r="E34" s="58"/>
      <c r="F34" s="58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5"/>
    </row>
    <row r="35" spans="1:20" ht="15.6" x14ac:dyDescent="0.3">
      <c r="B35" s="188" t="s">
        <v>74</v>
      </c>
      <c r="C35" s="188"/>
      <c r="D35" s="188"/>
      <c r="E35" s="188"/>
      <c r="F35" s="188"/>
      <c r="G35" s="118" t="s">
        <v>17</v>
      </c>
      <c r="H35" s="118" t="s">
        <v>18</v>
      </c>
      <c r="I35" s="118" t="s">
        <v>19</v>
      </c>
      <c r="J35" s="118" t="s">
        <v>20</v>
      </c>
      <c r="K35" s="118" t="s">
        <v>21</v>
      </c>
      <c r="L35" s="118" t="s">
        <v>22</v>
      </c>
      <c r="M35" s="118" t="s">
        <v>23</v>
      </c>
      <c r="N35" s="118" t="s">
        <v>24</v>
      </c>
      <c r="O35" s="118" t="s">
        <v>25</v>
      </c>
      <c r="P35" s="118" t="s">
        <v>26</v>
      </c>
      <c r="Q35" s="118" t="s">
        <v>27</v>
      </c>
      <c r="R35" s="118" t="s">
        <v>28</v>
      </c>
      <c r="S35" s="118" t="s">
        <v>54</v>
      </c>
    </row>
    <row r="36" spans="1:20" x14ac:dyDescent="0.3">
      <c r="A36" s="47"/>
      <c r="B36" s="186" t="s">
        <v>75</v>
      </c>
      <c r="C36" s="186"/>
      <c r="D36" s="186"/>
      <c r="E36" s="186"/>
      <c r="F36" s="186"/>
      <c r="G36" s="77">
        <f>$D$48*G33</f>
        <v>1762.3185000000003</v>
      </c>
      <c r="H36" s="77">
        <f t="shared" ref="H36:R36" si="16">$D$48*H33</f>
        <v>2083.9170000000004</v>
      </c>
      <c r="I36" s="77">
        <f t="shared" si="16"/>
        <v>2083.9170000000004</v>
      </c>
      <c r="J36" s="77">
        <f>$D$48*J33</f>
        <v>2561.6022499999999</v>
      </c>
      <c r="K36" s="77">
        <f t="shared" si="16"/>
        <v>2659.6774999999998</v>
      </c>
      <c r="L36" s="77">
        <f t="shared" si="16"/>
        <v>2659.6774999999998</v>
      </c>
      <c r="M36" s="77">
        <f t="shared" si="16"/>
        <v>2659.6774999999998</v>
      </c>
      <c r="N36" s="77">
        <f t="shared" si="16"/>
        <v>2659.6774999999998</v>
      </c>
      <c r="O36" s="77">
        <f t="shared" si="16"/>
        <v>2659.6774999999998</v>
      </c>
      <c r="P36" s="77">
        <f t="shared" si="16"/>
        <v>2659.6774999999998</v>
      </c>
      <c r="Q36" s="77">
        <f t="shared" si="16"/>
        <v>2181.9922500000002</v>
      </c>
      <c r="R36" s="77">
        <f t="shared" si="16"/>
        <v>2083.9170000000004</v>
      </c>
      <c r="S36" s="141">
        <f>SUM(G36:R36)</f>
        <v>28715.728999999996</v>
      </c>
      <c r="T36" s="48"/>
    </row>
    <row r="37" spans="1:20" x14ac:dyDescent="0.3">
      <c r="A37" s="47"/>
      <c r="B37" s="186" t="s">
        <v>76</v>
      </c>
      <c r="C37" s="186"/>
      <c r="D37" s="186"/>
      <c r="E37" s="186"/>
      <c r="F37" s="186"/>
      <c r="G37" s="77">
        <f>C51</f>
        <v>18000</v>
      </c>
      <c r="H37" s="77">
        <f>$D$49*G33</f>
        <v>7049.2740000000013</v>
      </c>
      <c r="I37" s="77">
        <f t="shared" ref="I37:R37" si="17">$D$49*H33</f>
        <v>8335.6680000000015</v>
      </c>
      <c r="J37" s="77">
        <f>$D$49*I33</f>
        <v>8335.6680000000015</v>
      </c>
      <c r="K37" s="77">
        <f>$D$49*J33</f>
        <v>10246.409</v>
      </c>
      <c r="L37" s="77">
        <f t="shared" si="17"/>
        <v>10638.71</v>
      </c>
      <c r="M37" s="77">
        <f t="shared" si="17"/>
        <v>10638.71</v>
      </c>
      <c r="N37" s="77">
        <f t="shared" si="17"/>
        <v>10638.71</v>
      </c>
      <c r="O37" s="77">
        <f t="shared" si="17"/>
        <v>10638.71</v>
      </c>
      <c r="P37" s="77">
        <f t="shared" si="17"/>
        <v>10638.71</v>
      </c>
      <c r="Q37" s="77">
        <f t="shared" si="17"/>
        <v>10638.71</v>
      </c>
      <c r="R37" s="77">
        <f t="shared" si="17"/>
        <v>8727.969000000001</v>
      </c>
      <c r="S37" s="141">
        <f>SUM(G37:R37)</f>
        <v>124527.24799999998</v>
      </c>
      <c r="T37" s="48"/>
    </row>
    <row r="38" spans="1:20" x14ac:dyDescent="0.3">
      <c r="A38" s="140"/>
      <c r="B38" s="189" t="s">
        <v>77</v>
      </c>
      <c r="C38" s="189"/>
      <c r="D38" s="189"/>
      <c r="E38" s="189"/>
      <c r="F38" s="189"/>
      <c r="G38" s="142">
        <f>G36+G37</f>
        <v>19762.318500000001</v>
      </c>
      <c r="H38" s="142">
        <f t="shared" ref="H38:S38" si="18">H36+H37</f>
        <v>9133.1910000000025</v>
      </c>
      <c r="I38" s="142">
        <f t="shared" si="18"/>
        <v>10419.585000000003</v>
      </c>
      <c r="J38" s="142">
        <f t="shared" si="18"/>
        <v>10897.270250000001</v>
      </c>
      <c r="K38" s="142">
        <f t="shared" si="18"/>
        <v>12906.086499999999</v>
      </c>
      <c r="L38" s="142">
        <f t="shared" si="18"/>
        <v>13298.387499999999</v>
      </c>
      <c r="M38" s="142">
        <f t="shared" si="18"/>
        <v>13298.387499999999</v>
      </c>
      <c r="N38" s="142">
        <f t="shared" si="18"/>
        <v>13298.387499999999</v>
      </c>
      <c r="O38" s="142">
        <f t="shared" si="18"/>
        <v>13298.387499999999</v>
      </c>
      <c r="P38" s="142">
        <f t="shared" si="18"/>
        <v>13298.387499999999</v>
      </c>
      <c r="Q38" s="142">
        <f t="shared" si="18"/>
        <v>12820.702249999998</v>
      </c>
      <c r="R38" s="142">
        <f t="shared" si="18"/>
        <v>10811.886000000002</v>
      </c>
      <c r="S38" s="143">
        <f t="shared" si="18"/>
        <v>153242.97699999998</v>
      </c>
      <c r="T38" s="48"/>
    </row>
    <row r="39" spans="1:20" x14ac:dyDescent="0.3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20" x14ac:dyDescent="0.3">
      <c r="B40" s="124" t="s">
        <v>78</v>
      </c>
    </row>
    <row r="41" spans="1:20" x14ac:dyDescent="0.3">
      <c r="B41" s="33" t="s">
        <v>79</v>
      </c>
      <c r="C41" s="35">
        <v>0.25</v>
      </c>
      <c r="D41" s="33" t="s">
        <v>80</v>
      </c>
      <c r="E41" s="33"/>
    </row>
    <row r="42" spans="1:20" x14ac:dyDescent="0.3">
      <c r="B42" s="33" t="s">
        <v>81</v>
      </c>
      <c r="C42" s="130">
        <v>120</v>
      </c>
      <c r="D42" s="33"/>
      <c r="E42" s="33"/>
    </row>
    <row r="43" spans="1:20" x14ac:dyDescent="0.3">
      <c r="B43" s="33" t="s">
        <v>82</v>
      </c>
      <c r="C43" s="129">
        <f>AVERAGE(D5:D14)</f>
        <v>18.681000000000001</v>
      </c>
      <c r="D43" s="33"/>
      <c r="E43" s="33"/>
    </row>
    <row r="45" spans="1:20" x14ac:dyDescent="0.3">
      <c r="B45" s="124" t="s">
        <v>83</v>
      </c>
      <c r="C45" s="184" t="s">
        <v>84</v>
      </c>
      <c r="D45" s="185"/>
    </row>
    <row r="46" spans="1:20" x14ac:dyDescent="0.3">
      <c r="B46" s="69" t="s">
        <v>85</v>
      </c>
      <c r="C46" s="59">
        <v>1</v>
      </c>
      <c r="D46" s="59"/>
    </row>
    <row r="47" spans="1:20" x14ac:dyDescent="0.3">
      <c r="B47" s="60" t="s">
        <v>86</v>
      </c>
      <c r="C47" s="59"/>
      <c r="D47" s="59"/>
    </row>
    <row r="48" spans="1:20" x14ac:dyDescent="0.3">
      <c r="B48" s="126" t="s">
        <v>87</v>
      </c>
      <c r="C48" s="59"/>
      <c r="D48" s="136">
        <v>0.2</v>
      </c>
    </row>
    <row r="49" spans="2:4" x14ac:dyDescent="0.3">
      <c r="B49" s="126" t="s">
        <v>88</v>
      </c>
      <c r="C49" s="59"/>
      <c r="D49" s="136">
        <v>0.8</v>
      </c>
    </row>
    <row r="51" spans="2:4" x14ac:dyDescent="0.3">
      <c r="B51" s="33" t="s">
        <v>89</v>
      </c>
      <c r="C51" s="137">
        <v>18000</v>
      </c>
    </row>
  </sheetData>
  <mergeCells count="25">
    <mergeCell ref="B2:F2"/>
    <mergeCell ref="G2:T2"/>
    <mergeCell ref="B17:F17"/>
    <mergeCell ref="B18:F18"/>
    <mergeCell ref="B19:F19"/>
    <mergeCell ref="B15:F15"/>
    <mergeCell ref="G3:I3"/>
    <mergeCell ref="J3:P3"/>
    <mergeCell ref="Q3:T3"/>
    <mergeCell ref="B20:F20"/>
    <mergeCell ref="B21:F21"/>
    <mergeCell ref="B22:F22"/>
    <mergeCell ref="B23:F23"/>
    <mergeCell ref="B24:F24"/>
    <mergeCell ref="B25:F25"/>
    <mergeCell ref="B26:F26"/>
    <mergeCell ref="B27:F27"/>
    <mergeCell ref="C45:D45"/>
    <mergeCell ref="B31:F31"/>
    <mergeCell ref="B32:F32"/>
    <mergeCell ref="B33:F33"/>
    <mergeCell ref="B35:F35"/>
    <mergeCell ref="B36:F36"/>
    <mergeCell ref="B37:F37"/>
    <mergeCell ref="B38:F38"/>
  </mergeCell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0732-8D1E-4DCD-BD49-99ECA13EE45A}">
  <sheetPr>
    <pageSetUpPr fitToPage="1"/>
  </sheetPr>
  <dimension ref="B1:Q10"/>
  <sheetViews>
    <sheetView topLeftCell="B1" zoomScaleNormal="100" workbookViewId="0">
      <selection activeCell="B14" sqref="B14"/>
    </sheetView>
  </sheetViews>
  <sheetFormatPr defaultColWidth="9.109375" defaultRowHeight="14.4" x14ac:dyDescent="0.3"/>
  <cols>
    <col min="1" max="1" width="4.6640625" style="32" customWidth="1"/>
    <col min="2" max="2" width="35.33203125" style="32" customWidth="1"/>
    <col min="3" max="3" width="8.33203125" style="32" customWidth="1"/>
    <col min="4" max="4" width="34.33203125" style="32" customWidth="1"/>
    <col min="5" max="5" width="10.88671875" style="32" bestFit="1" customWidth="1"/>
    <col min="6" max="15" width="9.88671875" style="32" bestFit="1" customWidth="1"/>
    <col min="16" max="16" width="10" style="32" bestFit="1" customWidth="1"/>
    <col min="17" max="17" width="10.88671875" style="32" bestFit="1" customWidth="1"/>
    <col min="18" max="16384" width="9.109375" style="32"/>
  </cols>
  <sheetData>
    <row r="1" spans="2:17" ht="15" customHeight="1" x14ac:dyDescent="0.3"/>
    <row r="3" spans="2:17" ht="15.6" x14ac:dyDescent="0.3">
      <c r="B3" s="138" t="str">
        <f>Cover!C8</f>
        <v>Operating Expenses Budget</v>
      </c>
      <c r="C3" s="139"/>
      <c r="D3" s="139"/>
      <c r="E3" s="118" t="s">
        <v>17</v>
      </c>
      <c r="F3" s="118" t="s">
        <v>18</v>
      </c>
      <c r="G3" s="118" t="s">
        <v>19</v>
      </c>
      <c r="H3" s="118" t="s">
        <v>20</v>
      </c>
      <c r="I3" s="118" t="s">
        <v>21</v>
      </c>
      <c r="J3" s="118" t="s">
        <v>22</v>
      </c>
      <c r="K3" s="118" t="s">
        <v>23</v>
      </c>
      <c r="L3" s="118" t="s">
        <v>24</v>
      </c>
      <c r="M3" s="118" t="s">
        <v>25</v>
      </c>
      <c r="N3" s="118" t="s">
        <v>26</v>
      </c>
      <c r="O3" s="118" t="s">
        <v>27</v>
      </c>
      <c r="P3" s="118" t="s">
        <v>28</v>
      </c>
      <c r="Q3" s="118" t="s">
        <v>54</v>
      </c>
    </row>
    <row r="4" spans="2:17" ht="15" customHeight="1" x14ac:dyDescent="0.4">
      <c r="B4" s="36"/>
    </row>
    <row r="5" spans="2:17" x14ac:dyDescent="0.3">
      <c r="B5" s="160" t="s">
        <v>90</v>
      </c>
      <c r="C5" s="68">
        <v>120</v>
      </c>
      <c r="D5" s="160" t="s">
        <v>91</v>
      </c>
      <c r="E5" s="155">
        <f>$C$5</f>
        <v>120</v>
      </c>
      <c r="F5" s="155">
        <f t="shared" ref="F5:P5" si="0">$C$5</f>
        <v>120</v>
      </c>
      <c r="G5" s="155">
        <f t="shared" si="0"/>
        <v>120</v>
      </c>
      <c r="H5" s="155">
        <f t="shared" si="0"/>
        <v>120</v>
      </c>
      <c r="I5" s="155">
        <f t="shared" si="0"/>
        <v>120</v>
      </c>
      <c r="J5" s="155">
        <f t="shared" si="0"/>
        <v>120</v>
      </c>
      <c r="K5" s="155">
        <f t="shared" si="0"/>
        <v>120</v>
      </c>
      <c r="L5" s="155">
        <f t="shared" si="0"/>
        <v>120</v>
      </c>
      <c r="M5" s="155">
        <f t="shared" si="0"/>
        <v>120</v>
      </c>
      <c r="N5" s="155">
        <f t="shared" si="0"/>
        <v>120</v>
      </c>
      <c r="O5" s="155">
        <f t="shared" si="0"/>
        <v>120</v>
      </c>
      <c r="P5" s="155">
        <f t="shared" si="0"/>
        <v>120</v>
      </c>
      <c r="Q5" s="78">
        <f>SUM(E5:P5)</f>
        <v>1440</v>
      </c>
    </row>
    <row r="6" spans="2:17" x14ac:dyDescent="0.3">
      <c r="B6" s="160" t="s">
        <v>92</v>
      </c>
      <c r="C6" s="68">
        <v>5600</v>
      </c>
      <c r="D6" s="160" t="s">
        <v>93</v>
      </c>
      <c r="E6" s="155">
        <f>$C$6</f>
        <v>5600</v>
      </c>
      <c r="F6" s="155">
        <f t="shared" ref="F6:P6" si="1">$C$6</f>
        <v>5600</v>
      </c>
      <c r="G6" s="155">
        <f t="shared" si="1"/>
        <v>5600</v>
      </c>
      <c r="H6" s="155">
        <f t="shared" si="1"/>
        <v>5600</v>
      </c>
      <c r="I6" s="155">
        <f t="shared" si="1"/>
        <v>5600</v>
      </c>
      <c r="J6" s="155">
        <f t="shared" si="1"/>
        <v>5600</v>
      </c>
      <c r="K6" s="155">
        <f t="shared" si="1"/>
        <v>5600</v>
      </c>
      <c r="L6" s="155">
        <f t="shared" si="1"/>
        <v>5600</v>
      </c>
      <c r="M6" s="155">
        <f t="shared" si="1"/>
        <v>5600</v>
      </c>
      <c r="N6" s="155">
        <f t="shared" si="1"/>
        <v>5600</v>
      </c>
      <c r="O6" s="155">
        <f t="shared" si="1"/>
        <v>5600</v>
      </c>
      <c r="P6" s="155">
        <f t="shared" si="1"/>
        <v>5600</v>
      </c>
      <c r="Q6" s="78">
        <f t="shared" ref="Q6:Q9" si="2">SUM(E6:P6)</f>
        <v>67200</v>
      </c>
    </row>
    <row r="7" spans="2:17" x14ac:dyDescent="0.3">
      <c r="B7" s="160" t="s">
        <v>94</v>
      </c>
      <c r="C7" s="68">
        <v>1200</v>
      </c>
      <c r="D7" s="160" t="s">
        <v>95</v>
      </c>
      <c r="E7" s="155" t="s">
        <v>96</v>
      </c>
      <c r="F7" s="156"/>
      <c r="G7" s="155"/>
      <c r="H7" s="155">
        <f>C7</f>
        <v>1200</v>
      </c>
      <c r="I7" s="155"/>
      <c r="J7" s="155"/>
      <c r="K7" s="155"/>
      <c r="L7" s="155"/>
      <c r="M7" s="155"/>
      <c r="N7" s="155"/>
      <c r="O7" s="155"/>
      <c r="P7" s="155"/>
      <c r="Q7" s="78">
        <f t="shared" si="2"/>
        <v>1200</v>
      </c>
    </row>
    <row r="8" spans="2:17" x14ac:dyDescent="0.3">
      <c r="B8" s="160" t="s">
        <v>97</v>
      </c>
      <c r="C8" s="68">
        <v>2000</v>
      </c>
      <c r="D8" s="160" t="s">
        <v>93</v>
      </c>
      <c r="E8" s="155">
        <f>$C$8</f>
        <v>2000</v>
      </c>
      <c r="F8" s="155">
        <f t="shared" ref="F8:P8" si="3">$C$8</f>
        <v>2000</v>
      </c>
      <c r="G8" s="155">
        <f t="shared" si="3"/>
        <v>2000</v>
      </c>
      <c r="H8" s="155">
        <f t="shared" si="3"/>
        <v>2000</v>
      </c>
      <c r="I8" s="155">
        <f t="shared" si="3"/>
        <v>2000</v>
      </c>
      <c r="J8" s="155">
        <f t="shared" si="3"/>
        <v>2000</v>
      </c>
      <c r="K8" s="155">
        <f t="shared" si="3"/>
        <v>2000</v>
      </c>
      <c r="L8" s="155">
        <f t="shared" si="3"/>
        <v>2000</v>
      </c>
      <c r="M8" s="155">
        <f t="shared" si="3"/>
        <v>2000</v>
      </c>
      <c r="N8" s="155">
        <f t="shared" si="3"/>
        <v>2000</v>
      </c>
      <c r="O8" s="155">
        <f t="shared" si="3"/>
        <v>2000</v>
      </c>
      <c r="P8" s="155">
        <f t="shared" si="3"/>
        <v>2000</v>
      </c>
      <c r="Q8" s="78">
        <f t="shared" si="2"/>
        <v>24000</v>
      </c>
    </row>
    <row r="9" spans="2:17" x14ac:dyDescent="0.3">
      <c r="B9" s="160" t="s">
        <v>98</v>
      </c>
      <c r="C9" s="68">
        <v>60</v>
      </c>
      <c r="D9" s="160" t="s">
        <v>99</v>
      </c>
      <c r="E9" s="155">
        <f>($C$9*26)/12</f>
        <v>130</v>
      </c>
      <c r="F9" s="155">
        <f t="shared" ref="F9:P9" si="4">($C$9*26)/12</f>
        <v>130</v>
      </c>
      <c r="G9" s="155">
        <f t="shared" si="4"/>
        <v>130</v>
      </c>
      <c r="H9" s="155">
        <f t="shared" si="4"/>
        <v>130</v>
      </c>
      <c r="I9" s="155">
        <f t="shared" si="4"/>
        <v>130</v>
      </c>
      <c r="J9" s="155">
        <f t="shared" si="4"/>
        <v>130</v>
      </c>
      <c r="K9" s="155">
        <f t="shared" si="4"/>
        <v>130</v>
      </c>
      <c r="L9" s="155">
        <f t="shared" si="4"/>
        <v>130</v>
      </c>
      <c r="M9" s="155">
        <f t="shared" si="4"/>
        <v>130</v>
      </c>
      <c r="N9" s="155">
        <f t="shared" si="4"/>
        <v>130</v>
      </c>
      <c r="O9" s="155">
        <f t="shared" si="4"/>
        <v>130</v>
      </c>
      <c r="P9" s="155">
        <f t="shared" si="4"/>
        <v>130</v>
      </c>
      <c r="Q9" s="78">
        <f t="shared" si="2"/>
        <v>1560</v>
      </c>
    </row>
    <row r="10" spans="2:17" x14ac:dyDescent="0.3">
      <c r="B10" s="190" t="s">
        <v>100</v>
      </c>
      <c r="C10" s="191"/>
      <c r="D10" s="192"/>
      <c r="E10" s="70">
        <f>SUM(E5:E9)</f>
        <v>7850</v>
      </c>
      <c r="F10" s="70">
        <f t="shared" ref="F10:P10" si="5">SUM(F5:F9)</f>
        <v>7850</v>
      </c>
      <c r="G10" s="70">
        <f t="shared" si="5"/>
        <v>7850</v>
      </c>
      <c r="H10" s="70">
        <f t="shared" si="5"/>
        <v>9050</v>
      </c>
      <c r="I10" s="70">
        <f t="shared" si="5"/>
        <v>7850</v>
      </c>
      <c r="J10" s="70">
        <f t="shared" si="5"/>
        <v>7850</v>
      </c>
      <c r="K10" s="70">
        <f t="shared" si="5"/>
        <v>7850</v>
      </c>
      <c r="L10" s="70">
        <f t="shared" si="5"/>
        <v>7850</v>
      </c>
      <c r="M10" s="70">
        <f t="shared" si="5"/>
        <v>7850</v>
      </c>
      <c r="N10" s="70">
        <f t="shared" si="5"/>
        <v>7850</v>
      </c>
      <c r="O10" s="70">
        <f t="shared" si="5"/>
        <v>7850</v>
      </c>
      <c r="P10" s="70">
        <f t="shared" si="5"/>
        <v>7850</v>
      </c>
      <c r="Q10" s="71">
        <f>SUM(E10:P10)</f>
        <v>95400</v>
      </c>
    </row>
  </sheetData>
  <mergeCells count="1">
    <mergeCell ref="B10:D10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E308-B05E-44FF-B07C-8CD2D7C47361}">
  <sheetPr>
    <pageSetUpPr fitToPage="1"/>
  </sheetPr>
  <dimension ref="A2:E23"/>
  <sheetViews>
    <sheetView topLeftCell="A3" zoomScaleNormal="100" workbookViewId="0">
      <selection activeCell="I11" sqref="I11"/>
    </sheetView>
  </sheetViews>
  <sheetFormatPr defaultColWidth="9.109375" defaultRowHeight="14.4" x14ac:dyDescent="0.3"/>
  <cols>
    <col min="1" max="1" width="9.109375" style="32"/>
    <col min="2" max="2" width="38.33203125" style="32" customWidth="1"/>
    <col min="3" max="3" width="10.88671875" style="32" bestFit="1" customWidth="1"/>
    <col min="4" max="4" width="13.44140625" style="32" bestFit="1" customWidth="1"/>
    <col min="5" max="16384" width="9.109375" style="32"/>
  </cols>
  <sheetData>
    <row r="2" spans="1:5" ht="21" x14ac:dyDescent="0.4">
      <c r="B2" s="72" t="str">
        <f>Cover!C9</f>
        <v xml:space="preserve">Budgeted Income Statement </v>
      </c>
      <c r="C2" s="42"/>
      <c r="D2" s="42"/>
    </row>
    <row r="3" spans="1:5" x14ac:dyDescent="0.3">
      <c r="A3" s="47"/>
      <c r="B3" s="42"/>
      <c r="C3" s="42"/>
      <c r="D3" s="42"/>
      <c r="E3" s="48"/>
    </row>
    <row r="4" spans="1:5" ht="15.6" x14ac:dyDescent="0.3">
      <c r="A4" s="47"/>
      <c r="B4" s="193" t="s">
        <v>101</v>
      </c>
      <c r="C4" s="194"/>
      <c r="D4" s="195"/>
      <c r="E4" s="48"/>
    </row>
    <row r="5" spans="1:5" ht="15.6" x14ac:dyDescent="0.3">
      <c r="A5" s="47"/>
      <c r="B5" s="196" t="s">
        <v>102</v>
      </c>
      <c r="C5" s="197"/>
      <c r="D5" s="198"/>
      <c r="E5" s="48"/>
    </row>
    <row r="6" spans="1:5" ht="15.6" x14ac:dyDescent="0.3">
      <c r="A6" s="47"/>
      <c r="B6" s="199" t="s">
        <v>103</v>
      </c>
      <c r="C6" s="200"/>
      <c r="D6" s="201"/>
      <c r="E6" s="48"/>
    </row>
    <row r="7" spans="1:5" x14ac:dyDescent="0.3">
      <c r="A7" s="47"/>
      <c r="B7" s="45"/>
      <c r="C7" s="45"/>
      <c r="D7" s="45"/>
      <c r="E7" s="48"/>
    </row>
    <row r="8" spans="1:5" x14ac:dyDescent="0.3">
      <c r="B8" s="45" t="s">
        <v>104</v>
      </c>
      <c r="C8" s="73"/>
      <c r="D8" s="74">
        <f>'1'!S29</f>
        <v>273275.39999999997</v>
      </c>
    </row>
    <row r="9" spans="1:5" x14ac:dyDescent="0.3">
      <c r="B9" s="46" t="s">
        <v>105</v>
      </c>
      <c r="C9" s="39"/>
      <c r="D9" s="75">
        <f>'2'!S29</f>
        <v>96849.550000000017</v>
      </c>
    </row>
    <row r="10" spans="1:5" x14ac:dyDescent="0.3">
      <c r="B10" s="38" t="s">
        <v>106</v>
      </c>
      <c r="C10" s="39"/>
      <c r="D10" s="44">
        <f>D8-D9</f>
        <v>176425.84999999995</v>
      </c>
    </row>
    <row r="11" spans="1:5" x14ac:dyDescent="0.3">
      <c r="C11" s="39"/>
      <c r="D11" s="39"/>
    </row>
    <row r="12" spans="1:5" x14ac:dyDescent="0.3">
      <c r="B12" s="38" t="s">
        <v>107</v>
      </c>
      <c r="C12" s="39"/>
      <c r="D12" s="39"/>
    </row>
    <row r="13" spans="1:5" x14ac:dyDescent="0.3">
      <c r="B13" s="46" t="str">
        <f>'3'!B5</f>
        <v>Electricty, water and gas</v>
      </c>
      <c r="C13" s="76">
        <f>'3'!Q5</f>
        <v>1440</v>
      </c>
      <c r="D13" s="39"/>
    </row>
    <row r="14" spans="1:5" x14ac:dyDescent="0.3">
      <c r="B14" s="46" t="str">
        <f>'3'!B6</f>
        <v>Salaries and Wages</v>
      </c>
      <c r="C14" s="76">
        <f>'3'!Q6</f>
        <v>67200</v>
      </c>
      <c r="D14" s="39"/>
    </row>
    <row r="15" spans="1:5" x14ac:dyDescent="0.3">
      <c r="B15" s="46" t="str">
        <f>'3'!B7</f>
        <v>Business Insurance</v>
      </c>
      <c r="C15" s="76">
        <f>'3'!Q7</f>
        <v>1200</v>
      </c>
      <c r="D15" s="39"/>
    </row>
    <row r="16" spans="1:5" x14ac:dyDescent="0.3">
      <c r="B16" s="46" t="str">
        <f>'3'!B8</f>
        <v>Rent</v>
      </c>
      <c r="C16" s="76">
        <f>'3'!Q8</f>
        <v>24000</v>
      </c>
    </row>
    <row r="17" spans="2:4" x14ac:dyDescent="0.3">
      <c r="B17" s="46" t="str">
        <f>'3'!B9</f>
        <v>General Office Expenses</v>
      </c>
      <c r="C17" s="76">
        <f>'3'!Q9</f>
        <v>1560</v>
      </c>
    </row>
    <row r="18" spans="2:4" x14ac:dyDescent="0.3">
      <c r="B18" s="46"/>
      <c r="C18" s="76"/>
      <c r="D18" s="144"/>
    </row>
    <row r="19" spans="2:4" x14ac:dyDescent="0.3">
      <c r="B19" s="32" t="s">
        <v>100</v>
      </c>
      <c r="C19" s="39"/>
      <c r="D19" s="44">
        <f>SUM(C13:C16)</f>
        <v>93840</v>
      </c>
    </row>
    <row r="20" spans="2:4" x14ac:dyDescent="0.3">
      <c r="C20" s="39"/>
      <c r="D20" s="39"/>
    </row>
    <row r="21" spans="2:4" x14ac:dyDescent="0.3">
      <c r="B21" s="38" t="s">
        <v>108</v>
      </c>
      <c r="C21" s="39"/>
      <c r="D21" s="41">
        <f>D10-D19</f>
        <v>82585.849999999948</v>
      </c>
    </row>
    <row r="23" spans="2:4" x14ac:dyDescent="0.3">
      <c r="B23" s="46"/>
    </row>
  </sheetData>
  <mergeCells count="3">
    <mergeCell ref="B4:D4"/>
    <mergeCell ref="B5:D5"/>
    <mergeCell ref="B6:D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E97A-7D85-465E-B9F1-BED492710EE2}">
  <sheetPr>
    <pageSetUpPr fitToPage="1"/>
  </sheetPr>
  <dimension ref="A2:P26"/>
  <sheetViews>
    <sheetView zoomScaleNormal="100" workbookViewId="0">
      <selection activeCell="P23" sqref="P23"/>
    </sheetView>
  </sheetViews>
  <sheetFormatPr defaultColWidth="9.109375" defaultRowHeight="14.4" x14ac:dyDescent="0.3"/>
  <cols>
    <col min="1" max="1" width="5.6640625" style="32" customWidth="1"/>
    <col min="2" max="2" width="37.33203125" style="32" bestFit="1" customWidth="1"/>
    <col min="3" max="15" width="10.6640625" style="32" customWidth="1"/>
    <col min="16" max="16384" width="9.109375" style="32"/>
  </cols>
  <sheetData>
    <row r="2" spans="1:16" x14ac:dyDescent="0.3">
      <c r="C2" s="180" t="s">
        <v>10</v>
      </c>
      <c r="D2" s="181"/>
      <c r="E2" s="181"/>
      <c r="F2" s="179" t="s">
        <v>11</v>
      </c>
      <c r="G2" s="179"/>
      <c r="H2" s="179"/>
      <c r="I2" s="179"/>
      <c r="J2" s="179"/>
      <c r="K2" s="179"/>
      <c r="L2" s="179"/>
      <c r="M2" s="180" t="s">
        <v>10</v>
      </c>
      <c r="N2" s="182"/>
      <c r="O2" s="48"/>
    </row>
    <row r="3" spans="1:16" ht="15.6" x14ac:dyDescent="0.3">
      <c r="B3" s="138" t="str">
        <f>Cover!C10</f>
        <v>Monthly Cashflow Budget</v>
      </c>
      <c r="C3" s="118" t="s">
        <v>17</v>
      </c>
      <c r="D3" s="118" t="s">
        <v>18</v>
      </c>
      <c r="E3" s="118" t="s">
        <v>19</v>
      </c>
      <c r="F3" s="118" t="s">
        <v>20</v>
      </c>
      <c r="G3" s="118" t="s">
        <v>21</v>
      </c>
      <c r="H3" s="118" t="s">
        <v>22</v>
      </c>
      <c r="I3" s="118" t="s">
        <v>23</v>
      </c>
      <c r="J3" s="118" t="s">
        <v>24</v>
      </c>
      <c r="K3" s="118" t="s">
        <v>25</v>
      </c>
      <c r="L3" s="118" t="s">
        <v>26</v>
      </c>
      <c r="M3" s="118" t="s">
        <v>27</v>
      </c>
      <c r="N3" s="118" t="s">
        <v>28</v>
      </c>
      <c r="O3" s="118" t="s">
        <v>54</v>
      </c>
    </row>
    <row r="4" spans="1:16" ht="14.4" customHeight="1" x14ac:dyDescent="0.3">
      <c r="A4" s="47"/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  <c r="P4" s="48"/>
    </row>
    <row r="5" spans="1:16" x14ac:dyDescent="0.3">
      <c r="A5" s="47"/>
      <c r="B5" s="65" t="s">
        <v>109</v>
      </c>
      <c r="C5" s="77">
        <f>C26</f>
        <v>25000</v>
      </c>
      <c r="D5" s="77">
        <f>C23</f>
        <v>18712.709500000004</v>
      </c>
      <c r="E5" s="77">
        <f t="shared" ref="E5:N5" si="0">D23</f>
        <v>21485.418500000003</v>
      </c>
      <c r="F5" s="77">
        <f t="shared" si="0"/>
        <v>22971.733500000006</v>
      </c>
      <c r="G5" s="77">
        <f t="shared" si="0"/>
        <v>27367.93925000001</v>
      </c>
      <c r="H5" s="77">
        <f t="shared" si="0"/>
        <v>31745.552750000017</v>
      </c>
      <c r="I5" s="77">
        <f t="shared" si="0"/>
        <v>35730.865250000024</v>
      </c>
      <c r="J5" s="77">
        <f t="shared" si="0"/>
        <v>39356.177750000032</v>
      </c>
      <c r="K5" s="77">
        <f t="shared" si="0"/>
        <v>43341.490250000039</v>
      </c>
      <c r="L5" s="77">
        <f t="shared" si="0"/>
        <v>47326.802750000046</v>
      </c>
      <c r="M5" s="77">
        <f t="shared" si="0"/>
        <v>50952.115250000046</v>
      </c>
      <c r="N5" s="77">
        <f t="shared" si="0"/>
        <v>50467.53700000004</v>
      </c>
      <c r="O5" s="78">
        <f>C5</f>
        <v>25000</v>
      </c>
      <c r="P5" s="48"/>
    </row>
    <row r="6" spans="1:16" x14ac:dyDescent="0.3">
      <c r="A6" s="47"/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4"/>
      <c r="P6" s="48"/>
    </row>
    <row r="7" spans="1:16" x14ac:dyDescent="0.3">
      <c r="A7" s="47"/>
      <c r="B7" s="205" t="s">
        <v>110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7"/>
      <c r="P7" s="48"/>
    </row>
    <row r="8" spans="1:16" x14ac:dyDescent="0.3">
      <c r="A8" s="47"/>
      <c r="B8" s="54" t="s">
        <v>111</v>
      </c>
      <c r="C8" s="77">
        <f>'1'!G35</f>
        <v>21565.028000000002</v>
      </c>
      <c r="D8" s="77">
        <f>'1'!H35</f>
        <v>19635.900000000001</v>
      </c>
      <c r="E8" s="77">
        <f>'1'!I35</f>
        <v>19635.900000000001</v>
      </c>
      <c r="F8" s="77">
        <f>'1'!J35</f>
        <v>24583.476000000002</v>
      </c>
      <c r="G8" s="77">
        <f>'1'!K35</f>
        <v>25013.700000000004</v>
      </c>
      <c r="H8" s="77">
        <f>'1'!L35</f>
        <v>25013.700000000004</v>
      </c>
      <c r="I8" s="77">
        <f>'1'!M35</f>
        <v>25013.700000000004</v>
      </c>
      <c r="J8" s="77">
        <f>'1'!N35</f>
        <v>25013.700000000004</v>
      </c>
      <c r="K8" s="77">
        <f>'1'!O35</f>
        <v>25013.700000000004</v>
      </c>
      <c r="L8" s="77">
        <f>'1'!P35</f>
        <v>25013.700000000004</v>
      </c>
      <c r="M8" s="77">
        <f>'1'!Q35</f>
        <v>20066.124000000003</v>
      </c>
      <c r="N8" s="77">
        <f>'1'!R35</f>
        <v>19635.900000000001</v>
      </c>
      <c r="O8" s="79">
        <f>SUM(C8:N8)</f>
        <v>275204.52800000011</v>
      </c>
      <c r="P8" s="48"/>
    </row>
    <row r="9" spans="1:16" x14ac:dyDescent="0.3">
      <c r="A9" s="47"/>
      <c r="B9" s="65" t="s">
        <v>112</v>
      </c>
      <c r="C9" s="81">
        <f>SUM(C5:C8)</f>
        <v>46565.028000000006</v>
      </c>
      <c r="D9" s="81">
        <f t="shared" ref="D9:O9" si="1">SUM(D5:D8)</f>
        <v>38348.609500000006</v>
      </c>
      <c r="E9" s="81">
        <f t="shared" si="1"/>
        <v>41121.318500000008</v>
      </c>
      <c r="F9" s="81">
        <f t="shared" si="1"/>
        <v>47555.209500000012</v>
      </c>
      <c r="G9" s="81">
        <f t="shared" si="1"/>
        <v>52381.639250000015</v>
      </c>
      <c r="H9" s="81">
        <f t="shared" si="1"/>
        <v>56759.252750000021</v>
      </c>
      <c r="I9" s="81">
        <f t="shared" si="1"/>
        <v>60744.565250000029</v>
      </c>
      <c r="J9" s="81">
        <f t="shared" si="1"/>
        <v>64369.877750000036</v>
      </c>
      <c r="K9" s="81">
        <f t="shared" si="1"/>
        <v>68355.190250000043</v>
      </c>
      <c r="L9" s="81">
        <f t="shared" si="1"/>
        <v>72340.502750000043</v>
      </c>
      <c r="M9" s="81">
        <f t="shared" si="1"/>
        <v>71018.239250000042</v>
      </c>
      <c r="N9" s="81">
        <f t="shared" si="1"/>
        <v>70103.437000000034</v>
      </c>
      <c r="O9" s="82">
        <f t="shared" si="1"/>
        <v>300204.52800000011</v>
      </c>
      <c r="P9" s="48"/>
    </row>
    <row r="10" spans="1:16" x14ac:dyDescent="0.3">
      <c r="A10" s="47"/>
      <c r="B10" s="202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4"/>
      <c r="P10" s="48"/>
    </row>
    <row r="11" spans="1:16" x14ac:dyDescent="0.3">
      <c r="A11" s="47"/>
      <c r="B11" s="205" t="s">
        <v>113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48"/>
    </row>
    <row r="12" spans="1:16" x14ac:dyDescent="0.3">
      <c r="A12" s="47"/>
      <c r="B12" s="54" t="s">
        <v>114</v>
      </c>
      <c r="C12" s="77">
        <f>'2'!G38</f>
        <v>19762.318500000001</v>
      </c>
      <c r="D12" s="77">
        <f>'2'!H38</f>
        <v>9133.1910000000025</v>
      </c>
      <c r="E12" s="77">
        <f>'2'!I38</f>
        <v>10419.585000000003</v>
      </c>
      <c r="F12" s="77">
        <f>'2'!J38</f>
        <v>10897.270250000001</v>
      </c>
      <c r="G12" s="77">
        <f>'2'!K38</f>
        <v>12906.086499999999</v>
      </c>
      <c r="H12" s="77">
        <f>'2'!L38</f>
        <v>13298.387499999999</v>
      </c>
      <c r="I12" s="77">
        <f>'2'!M38</f>
        <v>13298.387499999999</v>
      </c>
      <c r="J12" s="77">
        <f>'2'!N38</f>
        <v>13298.387499999999</v>
      </c>
      <c r="K12" s="77">
        <f>'2'!O38</f>
        <v>13298.387499999999</v>
      </c>
      <c r="L12" s="77">
        <f>'2'!P38</f>
        <v>13298.387499999999</v>
      </c>
      <c r="M12" s="77">
        <f>'2'!Q38</f>
        <v>12820.702249999998</v>
      </c>
      <c r="N12" s="77">
        <f>'2'!R38</f>
        <v>10811.886000000002</v>
      </c>
      <c r="O12" s="79">
        <f>SUM(C12:N12)</f>
        <v>153242.97699999998</v>
      </c>
      <c r="P12" s="48"/>
    </row>
    <row r="13" spans="1:16" x14ac:dyDescent="0.3">
      <c r="A13" s="4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4"/>
      <c r="P13" s="48"/>
    </row>
    <row r="14" spans="1:16" x14ac:dyDescent="0.3">
      <c r="A14" s="47"/>
      <c r="B14" s="174" t="s">
        <v>115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83"/>
      <c r="P14" s="48"/>
    </row>
    <row r="15" spans="1:16" x14ac:dyDescent="0.3">
      <c r="A15" s="47"/>
      <c r="B15" s="80" t="str">
        <f>'3'!B5</f>
        <v>Electricty, water and gas</v>
      </c>
      <c r="C15" s="77">
        <f>120*3</f>
        <v>360</v>
      </c>
      <c r="D15" s="77"/>
      <c r="E15" s="77"/>
      <c r="F15" s="77">
        <f>120*3</f>
        <v>360</v>
      </c>
      <c r="G15" s="77"/>
      <c r="H15" s="77"/>
      <c r="I15" s="77">
        <f>120*3</f>
        <v>360</v>
      </c>
      <c r="J15" s="77"/>
      <c r="K15" s="77"/>
      <c r="L15" s="77">
        <f>120*3</f>
        <v>360</v>
      </c>
      <c r="M15" s="77"/>
      <c r="N15" s="77"/>
      <c r="O15" s="79">
        <f t="shared" ref="O15:O19" si="2">SUM(C15:N15)</f>
        <v>1440</v>
      </c>
      <c r="P15" s="48"/>
    </row>
    <row r="16" spans="1:16" x14ac:dyDescent="0.3">
      <c r="A16" s="47"/>
      <c r="B16" s="80" t="str">
        <f>'3'!B6</f>
        <v>Salaries and Wages</v>
      </c>
      <c r="C16" s="77">
        <f>'3'!E6</f>
        <v>5600</v>
      </c>
      <c r="D16" s="77">
        <f>'3'!F6</f>
        <v>5600</v>
      </c>
      <c r="E16" s="77">
        <f>'3'!G6</f>
        <v>5600</v>
      </c>
      <c r="F16" s="77">
        <f>'3'!H6</f>
        <v>5600</v>
      </c>
      <c r="G16" s="77">
        <f>'3'!I6</f>
        <v>5600</v>
      </c>
      <c r="H16" s="77">
        <f>'3'!J6</f>
        <v>5600</v>
      </c>
      <c r="I16" s="77">
        <f>'3'!K6</f>
        <v>5600</v>
      </c>
      <c r="J16" s="77">
        <f>'3'!L6</f>
        <v>5600</v>
      </c>
      <c r="K16" s="77">
        <f>'3'!M6</f>
        <v>5600</v>
      </c>
      <c r="L16" s="77">
        <f>'3'!N6</f>
        <v>5600</v>
      </c>
      <c r="M16" s="77">
        <f>'3'!O6</f>
        <v>5600</v>
      </c>
      <c r="N16" s="77">
        <f>'3'!P6</f>
        <v>5600</v>
      </c>
      <c r="O16" s="79">
        <f t="shared" si="2"/>
        <v>67200</v>
      </c>
      <c r="P16" s="48"/>
    </row>
    <row r="17" spans="1:16" x14ac:dyDescent="0.3">
      <c r="A17" s="47"/>
      <c r="B17" s="80" t="str">
        <f>'3'!B7</f>
        <v>Business Insurance</v>
      </c>
      <c r="C17" s="77" t="str">
        <f>'3'!E7</f>
        <v>$</v>
      </c>
      <c r="D17" s="77">
        <f>'3'!F7</f>
        <v>0</v>
      </c>
      <c r="E17" s="77">
        <f>'3'!G7</f>
        <v>0</v>
      </c>
      <c r="F17" s="77">
        <f>'3'!H7</f>
        <v>1200</v>
      </c>
      <c r="G17" s="77">
        <f>'3'!I7</f>
        <v>0</v>
      </c>
      <c r="H17" s="77">
        <f>'3'!J7</f>
        <v>0</v>
      </c>
      <c r="I17" s="77">
        <f>'3'!K7</f>
        <v>0</v>
      </c>
      <c r="J17" s="77">
        <f>'3'!L7</f>
        <v>0</v>
      </c>
      <c r="K17" s="77">
        <f>'3'!M7</f>
        <v>0</v>
      </c>
      <c r="L17" s="77">
        <f>'3'!N7</f>
        <v>0</v>
      </c>
      <c r="M17" s="77">
        <f>'3'!O7</f>
        <v>0</v>
      </c>
      <c r="N17" s="77">
        <f>'3'!P7</f>
        <v>0</v>
      </c>
      <c r="O17" s="79">
        <f t="shared" si="2"/>
        <v>1200</v>
      </c>
      <c r="P17" s="48"/>
    </row>
    <row r="18" spans="1:16" x14ac:dyDescent="0.3">
      <c r="A18" s="47"/>
      <c r="B18" s="80" t="str">
        <f>'3'!B8</f>
        <v>Rent</v>
      </c>
      <c r="C18" s="77">
        <f>'3'!E8</f>
        <v>2000</v>
      </c>
      <c r="D18" s="77">
        <f>'3'!F8</f>
        <v>2000</v>
      </c>
      <c r="E18" s="77">
        <f>'3'!G8</f>
        <v>2000</v>
      </c>
      <c r="F18" s="77">
        <f>'3'!H8</f>
        <v>2000</v>
      </c>
      <c r="G18" s="77">
        <f>'3'!I8</f>
        <v>2000</v>
      </c>
      <c r="H18" s="77">
        <f>'3'!J8</f>
        <v>2000</v>
      </c>
      <c r="I18" s="77">
        <f>'3'!K8</f>
        <v>2000</v>
      </c>
      <c r="J18" s="77">
        <f>'3'!L8</f>
        <v>2000</v>
      </c>
      <c r="K18" s="77">
        <f>'3'!M8</f>
        <v>2000</v>
      </c>
      <c r="L18" s="77">
        <f>'3'!N8</f>
        <v>2000</v>
      </c>
      <c r="M18" s="77">
        <f>'3'!O8</f>
        <v>2000</v>
      </c>
      <c r="N18" s="77">
        <f>'3'!P8</f>
        <v>2000</v>
      </c>
      <c r="O18" s="79">
        <f t="shared" si="2"/>
        <v>24000</v>
      </c>
      <c r="P18" s="48"/>
    </row>
    <row r="19" spans="1:16" x14ac:dyDescent="0.3">
      <c r="A19" s="47"/>
      <c r="B19" s="80" t="str">
        <f>'3'!B9</f>
        <v>General Office Expenses</v>
      </c>
      <c r="C19" s="77">
        <f>'3'!E9</f>
        <v>130</v>
      </c>
      <c r="D19" s="77">
        <f>'3'!F9</f>
        <v>130</v>
      </c>
      <c r="E19" s="77">
        <f>'3'!G9</f>
        <v>130</v>
      </c>
      <c r="F19" s="77">
        <f>'3'!H9</f>
        <v>130</v>
      </c>
      <c r="G19" s="77">
        <f>'3'!I9</f>
        <v>130</v>
      </c>
      <c r="H19" s="77">
        <f>'3'!J9</f>
        <v>130</v>
      </c>
      <c r="I19" s="77">
        <f>'3'!K9</f>
        <v>130</v>
      </c>
      <c r="J19" s="77">
        <f>'3'!L9</f>
        <v>130</v>
      </c>
      <c r="K19" s="77">
        <f>'3'!M9</f>
        <v>130</v>
      </c>
      <c r="L19" s="77">
        <f>'3'!N9</f>
        <v>130</v>
      </c>
      <c r="M19" s="77">
        <f>'3'!O9</f>
        <v>130</v>
      </c>
      <c r="N19" s="77">
        <f>'3'!P9</f>
        <v>130</v>
      </c>
      <c r="O19" s="79">
        <f t="shared" si="2"/>
        <v>1560</v>
      </c>
      <c r="P19" s="48"/>
    </row>
    <row r="20" spans="1:16" x14ac:dyDescent="0.3">
      <c r="A20" s="47"/>
      <c r="B20" s="202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4"/>
      <c r="P20" s="48"/>
    </row>
    <row r="21" spans="1:16" x14ac:dyDescent="0.3">
      <c r="A21" s="47"/>
      <c r="B21" s="65" t="s">
        <v>116</v>
      </c>
      <c r="C21" s="81">
        <f t="shared" ref="C21:O21" si="3">SUM(C12:C19)</f>
        <v>27852.318500000001</v>
      </c>
      <c r="D21" s="81">
        <f t="shared" si="3"/>
        <v>16863.191000000003</v>
      </c>
      <c r="E21" s="81">
        <f t="shared" si="3"/>
        <v>18149.585000000003</v>
      </c>
      <c r="F21" s="81">
        <f t="shared" si="3"/>
        <v>20187.270250000001</v>
      </c>
      <c r="G21" s="81">
        <f t="shared" si="3"/>
        <v>20636.086499999998</v>
      </c>
      <c r="H21" s="81">
        <f t="shared" si="3"/>
        <v>21028.387499999997</v>
      </c>
      <c r="I21" s="81">
        <f t="shared" si="3"/>
        <v>21388.387499999997</v>
      </c>
      <c r="J21" s="81">
        <f t="shared" si="3"/>
        <v>21028.387499999997</v>
      </c>
      <c r="K21" s="81">
        <f t="shared" si="3"/>
        <v>21028.387499999997</v>
      </c>
      <c r="L21" s="81">
        <f t="shared" si="3"/>
        <v>21388.387499999997</v>
      </c>
      <c r="M21" s="81">
        <f t="shared" si="3"/>
        <v>20550.702249999998</v>
      </c>
      <c r="N21" s="81">
        <f t="shared" si="3"/>
        <v>18541.886000000002</v>
      </c>
      <c r="O21" s="82">
        <f t="shared" si="3"/>
        <v>248642.97699999998</v>
      </c>
      <c r="P21" s="48"/>
    </row>
    <row r="22" spans="1:16" x14ac:dyDescent="0.3">
      <c r="A22" s="47"/>
      <c r="B22" s="202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4"/>
      <c r="P22" s="48"/>
    </row>
    <row r="23" spans="1:16" x14ac:dyDescent="0.3">
      <c r="A23" s="47"/>
      <c r="B23" s="65" t="s">
        <v>117</v>
      </c>
      <c r="C23" s="81">
        <f t="shared" ref="C23:O23" si="4">C9-C21</f>
        <v>18712.709500000004</v>
      </c>
      <c r="D23" s="81">
        <f t="shared" si="4"/>
        <v>21485.418500000003</v>
      </c>
      <c r="E23" s="81">
        <f t="shared" si="4"/>
        <v>22971.733500000006</v>
      </c>
      <c r="F23" s="81">
        <f t="shared" si="4"/>
        <v>27367.93925000001</v>
      </c>
      <c r="G23" s="81">
        <f t="shared" si="4"/>
        <v>31745.552750000017</v>
      </c>
      <c r="H23" s="81">
        <f t="shared" si="4"/>
        <v>35730.865250000024</v>
      </c>
      <c r="I23" s="81">
        <f t="shared" si="4"/>
        <v>39356.177750000032</v>
      </c>
      <c r="J23" s="81">
        <f t="shared" si="4"/>
        <v>43341.490250000039</v>
      </c>
      <c r="K23" s="81">
        <f t="shared" si="4"/>
        <v>47326.802750000046</v>
      </c>
      <c r="L23" s="81">
        <f t="shared" si="4"/>
        <v>50952.115250000046</v>
      </c>
      <c r="M23" s="81">
        <f t="shared" si="4"/>
        <v>50467.53700000004</v>
      </c>
      <c r="N23" s="81">
        <f t="shared" si="4"/>
        <v>51561.551000000036</v>
      </c>
      <c r="O23" s="82">
        <f t="shared" si="4"/>
        <v>51561.551000000123</v>
      </c>
      <c r="P23" s="48"/>
    </row>
    <row r="24" spans="1:16" x14ac:dyDescent="0.3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6" x14ac:dyDescent="0.3">
      <c r="B25" s="124" t="s">
        <v>118</v>
      </c>
    </row>
    <row r="26" spans="1:16" x14ac:dyDescent="0.3">
      <c r="B26" s="33" t="s">
        <v>119</v>
      </c>
      <c r="C26" s="137">
        <v>25000</v>
      </c>
    </row>
  </sheetData>
  <mergeCells count="12">
    <mergeCell ref="B13:O13"/>
    <mergeCell ref="B22:O22"/>
    <mergeCell ref="B20:O20"/>
    <mergeCell ref="B10:O10"/>
    <mergeCell ref="B7:O7"/>
    <mergeCell ref="B11:O11"/>
    <mergeCell ref="B14:O14"/>
    <mergeCell ref="C2:E2"/>
    <mergeCell ref="F2:L2"/>
    <mergeCell ref="M2:N2"/>
    <mergeCell ref="B4:O4"/>
    <mergeCell ref="B6:O6"/>
  </mergeCells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471E-1002-4C87-8BA8-89B4CCF89A03}">
  <sheetPr>
    <pageSetUpPr fitToPage="1"/>
  </sheetPr>
  <dimension ref="A1:T28"/>
  <sheetViews>
    <sheetView zoomScaleNormal="100" workbookViewId="0">
      <selection activeCell="D30" sqref="D30"/>
    </sheetView>
  </sheetViews>
  <sheetFormatPr defaultColWidth="9.109375" defaultRowHeight="14.4" x14ac:dyDescent="0.3"/>
  <cols>
    <col min="1" max="1" width="5.6640625" style="32" customWidth="1"/>
    <col min="2" max="2" width="49.6640625" style="32" customWidth="1"/>
    <col min="3" max="6" width="9.6640625" style="32" customWidth="1"/>
    <col min="7" max="7" width="12.33203125" style="32" customWidth="1"/>
    <col min="8" max="19" width="9.6640625" style="32" customWidth="1"/>
    <col min="20" max="16384" width="9.109375" style="32"/>
  </cols>
  <sheetData>
    <row r="1" spans="1:20" ht="15" thickBot="1" x14ac:dyDescent="0.35"/>
    <row r="2" spans="1:20" ht="15" thickBot="1" x14ac:dyDescent="0.35">
      <c r="B2" s="42"/>
      <c r="C2" s="42"/>
      <c r="D2" s="42"/>
      <c r="E2" s="42"/>
      <c r="F2" s="42"/>
      <c r="G2" s="42"/>
      <c r="H2" s="208" t="s">
        <v>120</v>
      </c>
      <c r="I2" s="209"/>
      <c r="J2" s="209"/>
      <c r="K2" s="209"/>
      <c r="L2" s="209"/>
      <c r="M2" s="209"/>
      <c r="N2" s="209"/>
      <c r="O2" s="209"/>
      <c r="P2" s="210"/>
      <c r="Q2" s="42"/>
      <c r="R2" s="42"/>
      <c r="S2" s="42"/>
    </row>
    <row r="3" spans="1:20" ht="30" customHeight="1" x14ac:dyDescent="0.3">
      <c r="A3" s="47"/>
      <c r="B3" s="145" t="str">
        <f>Cover!C11</f>
        <v>Q1 Cashflow variance analysis and forecast</v>
      </c>
      <c r="C3" s="146" t="s">
        <v>121</v>
      </c>
      <c r="D3" s="147" t="s">
        <v>122</v>
      </c>
      <c r="E3" s="147" t="s">
        <v>123</v>
      </c>
      <c r="F3" s="147" t="s">
        <v>124</v>
      </c>
      <c r="G3" s="152" t="s">
        <v>125</v>
      </c>
      <c r="H3" s="146" t="str">
        <f>'5'!F3</f>
        <v>Oct</v>
      </c>
      <c r="I3" s="147" t="str">
        <f>'5'!G3</f>
        <v>Nov</v>
      </c>
      <c r="J3" s="147" t="str">
        <f>'5'!H3</f>
        <v>Dec</v>
      </c>
      <c r="K3" s="147" t="str">
        <f>'5'!I3</f>
        <v>Jan</v>
      </c>
      <c r="L3" s="147" t="str">
        <f>'5'!J3</f>
        <v>Feb</v>
      </c>
      <c r="M3" s="147" t="str">
        <f>'5'!K3</f>
        <v>Mar</v>
      </c>
      <c r="N3" s="147" t="str">
        <f>'5'!L3</f>
        <v>Apr</v>
      </c>
      <c r="O3" s="147" t="str">
        <f>'5'!M3</f>
        <v>May</v>
      </c>
      <c r="P3" s="147" t="str">
        <f>'5'!N3</f>
        <v>Jun</v>
      </c>
      <c r="Q3" s="147" t="s">
        <v>126</v>
      </c>
      <c r="R3" s="147" t="s">
        <v>127</v>
      </c>
      <c r="S3" s="148" t="s">
        <v>128</v>
      </c>
      <c r="T3" s="48"/>
    </row>
    <row r="4" spans="1:20" x14ac:dyDescent="0.3">
      <c r="A4" s="95"/>
      <c r="B4" s="111"/>
      <c r="C4" s="96"/>
      <c r="D4" s="48"/>
      <c r="E4" s="48"/>
      <c r="F4" s="48"/>
      <c r="G4" s="97"/>
      <c r="H4" s="96"/>
      <c r="I4" s="48"/>
      <c r="J4" s="48"/>
      <c r="K4" s="48"/>
      <c r="L4" s="48"/>
      <c r="M4" s="48"/>
      <c r="N4" s="48"/>
      <c r="O4" s="48"/>
      <c r="P4" s="48"/>
      <c r="Q4" s="48"/>
      <c r="R4" s="48"/>
      <c r="S4" s="97"/>
      <c r="T4" s="48"/>
    </row>
    <row r="5" spans="1:20" x14ac:dyDescent="0.3">
      <c r="A5" s="47"/>
      <c r="B5" s="112" t="s">
        <v>129</v>
      </c>
      <c r="C5" s="98">
        <f>'5'!C5</f>
        <v>25000</v>
      </c>
      <c r="D5" s="77">
        <f>'5'!C5</f>
        <v>25000</v>
      </c>
      <c r="E5" s="90">
        <f>C5-D5</f>
        <v>0</v>
      </c>
      <c r="F5" s="149">
        <f>E5/C5</f>
        <v>0</v>
      </c>
      <c r="G5" s="153"/>
      <c r="H5" s="100">
        <f>'5'!F5</f>
        <v>22971.733500000006</v>
      </c>
      <c r="I5" s="77">
        <f>'5'!G5</f>
        <v>27367.93925000001</v>
      </c>
      <c r="J5" s="77">
        <f>'5'!H5</f>
        <v>31745.552750000017</v>
      </c>
      <c r="K5" s="77">
        <f>'5'!I5</f>
        <v>35730.865250000024</v>
      </c>
      <c r="L5" s="77">
        <f>'5'!J5</f>
        <v>39356.177750000032</v>
      </c>
      <c r="M5" s="77">
        <f>'5'!K5</f>
        <v>43341.490250000039</v>
      </c>
      <c r="N5" s="77">
        <f>'5'!L5</f>
        <v>47326.802750000046</v>
      </c>
      <c r="O5" s="77">
        <f>'5'!M5</f>
        <v>50952.115250000046</v>
      </c>
      <c r="P5" s="77">
        <f>'5'!N5</f>
        <v>50467.53700000004</v>
      </c>
      <c r="Q5" s="78">
        <f>'5'!C5</f>
        <v>25000</v>
      </c>
      <c r="R5" s="78">
        <f>C5</f>
        <v>25000</v>
      </c>
      <c r="S5" s="105">
        <f>Q5-R5</f>
        <v>0</v>
      </c>
      <c r="T5" s="48"/>
    </row>
    <row r="6" spans="1:20" x14ac:dyDescent="0.3">
      <c r="A6" s="95"/>
      <c r="B6" s="111"/>
      <c r="C6" s="96"/>
      <c r="D6" s="48"/>
      <c r="E6" s="91"/>
      <c r="F6" s="150"/>
      <c r="G6" s="99"/>
      <c r="H6" s="96"/>
      <c r="I6" s="48"/>
      <c r="J6" s="48"/>
      <c r="K6" s="48"/>
      <c r="L6" s="48"/>
      <c r="M6" s="48"/>
      <c r="N6" s="48"/>
      <c r="O6" s="48"/>
      <c r="P6" s="48"/>
      <c r="Q6" s="48"/>
      <c r="R6" s="48"/>
      <c r="S6" s="106"/>
      <c r="T6" s="48"/>
    </row>
    <row r="7" spans="1:20" x14ac:dyDescent="0.3">
      <c r="A7" s="47"/>
      <c r="B7" s="113" t="s">
        <v>110</v>
      </c>
      <c r="C7" s="100"/>
      <c r="D7" s="77"/>
      <c r="E7" s="92"/>
      <c r="F7" s="149"/>
      <c r="G7" s="153"/>
      <c r="H7" s="100"/>
      <c r="I7" s="77"/>
      <c r="J7" s="77"/>
      <c r="K7" s="77"/>
      <c r="L7" s="77"/>
      <c r="M7" s="77"/>
      <c r="N7" s="77"/>
      <c r="O7" s="77"/>
      <c r="P7" s="77"/>
      <c r="Q7" s="79"/>
      <c r="R7" s="79"/>
      <c r="S7" s="107"/>
      <c r="T7" s="48"/>
    </row>
    <row r="8" spans="1:20" x14ac:dyDescent="0.3">
      <c r="A8" s="47"/>
      <c r="B8" s="114" t="s">
        <v>111</v>
      </c>
      <c r="C8" s="100">
        <f>SUM('5'!C8:E8)</f>
        <v>60836.828000000001</v>
      </c>
      <c r="D8" s="77">
        <v>75000</v>
      </c>
      <c r="E8" s="90">
        <f>D8-C8</f>
        <v>14163.171999999999</v>
      </c>
      <c r="F8" s="149">
        <f t="shared" ref="F8" si="0">E8/C8</f>
        <v>0.23280589185221817</v>
      </c>
      <c r="G8" s="153" t="s">
        <v>130</v>
      </c>
      <c r="H8" s="100">
        <f>'5'!F8</f>
        <v>24583.476000000002</v>
      </c>
      <c r="I8" s="77">
        <f>'5'!G8</f>
        <v>25013.700000000004</v>
      </c>
      <c r="J8" s="77">
        <f>'5'!H8</f>
        <v>25013.700000000004</v>
      </c>
      <c r="K8" s="77">
        <f>'5'!I8</f>
        <v>25013.700000000004</v>
      </c>
      <c r="L8" s="77">
        <f>'5'!J8</f>
        <v>25013.700000000004</v>
      </c>
      <c r="M8" s="77">
        <f>'5'!K8</f>
        <v>25013.700000000004</v>
      </c>
      <c r="N8" s="77">
        <f>'5'!L8</f>
        <v>25013.700000000004</v>
      </c>
      <c r="O8" s="77">
        <f>'5'!M8</f>
        <v>20066.124000000003</v>
      </c>
      <c r="P8" s="77">
        <f>'5'!N8</f>
        <v>19635.900000000001</v>
      </c>
      <c r="Q8" s="79">
        <f>'5'!O8</f>
        <v>275204.52800000011</v>
      </c>
      <c r="R8" s="79">
        <f>D8+SUM(H8:P8)</f>
        <v>289367.70000000007</v>
      </c>
      <c r="S8" s="105">
        <f>R8-Q8</f>
        <v>14163.171999999962</v>
      </c>
      <c r="T8" s="48"/>
    </row>
    <row r="9" spans="1:20" x14ac:dyDescent="0.3">
      <c r="A9" s="47"/>
      <c r="B9" s="112" t="s">
        <v>112</v>
      </c>
      <c r="C9" s="101">
        <f>SUM(C5:C8)</f>
        <v>85836.828000000009</v>
      </c>
      <c r="D9" s="81">
        <f>SUM(D5:D8)</f>
        <v>100000</v>
      </c>
      <c r="E9" s="93">
        <f>SUM(E5:E8)</f>
        <v>14163.171999999999</v>
      </c>
      <c r="F9" s="151"/>
      <c r="G9" s="153"/>
      <c r="H9" s="101">
        <f t="shared" ref="H9:Q9" si="1">SUM(H5:H8)</f>
        <v>47555.209500000012</v>
      </c>
      <c r="I9" s="81">
        <f t="shared" si="1"/>
        <v>52381.639250000015</v>
      </c>
      <c r="J9" s="81">
        <f t="shared" si="1"/>
        <v>56759.252750000021</v>
      </c>
      <c r="K9" s="81">
        <f t="shared" si="1"/>
        <v>60744.565250000029</v>
      </c>
      <c r="L9" s="81">
        <f t="shared" si="1"/>
        <v>64369.877750000036</v>
      </c>
      <c r="M9" s="81">
        <f t="shared" si="1"/>
        <v>68355.190250000043</v>
      </c>
      <c r="N9" s="81">
        <f t="shared" si="1"/>
        <v>72340.502750000043</v>
      </c>
      <c r="O9" s="81">
        <f t="shared" si="1"/>
        <v>71018.239250000042</v>
      </c>
      <c r="P9" s="81">
        <f t="shared" si="1"/>
        <v>70103.437000000034</v>
      </c>
      <c r="Q9" s="82">
        <f t="shared" si="1"/>
        <v>300204.52800000011</v>
      </c>
      <c r="R9" s="82">
        <f>SUM(R5:R8)</f>
        <v>314367.70000000007</v>
      </c>
      <c r="S9" s="108">
        <f>SUM(S5:S8)</f>
        <v>14163.171999999962</v>
      </c>
      <c r="T9" s="48"/>
    </row>
    <row r="10" spans="1:20" x14ac:dyDescent="0.3">
      <c r="A10" s="95"/>
      <c r="B10" s="111"/>
      <c r="C10" s="96"/>
      <c r="D10" s="48"/>
      <c r="E10" s="91"/>
      <c r="F10" s="150"/>
      <c r="G10" s="99"/>
      <c r="H10" s="9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106"/>
      <c r="T10" s="48"/>
    </row>
    <row r="11" spans="1:20" x14ac:dyDescent="0.3">
      <c r="A11" s="47"/>
      <c r="B11" s="113" t="s">
        <v>113</v>
      </c>
      <c r="C11" s="100"/>
      <c r="D11" s="77"/>
      <c r="E11" s="92"/>
      <c r="F11" s="149"/>
      <c r="G11" s="153"/>
      <c r="H11" s="100"/>
      <c r="I11" s="77"/>
      <c r="J11" s="77"/>
      <c r="K11" s="77"/>
      <c r="L11" s="77"/>
      <c r="M11" s="77"/>
      <c r="N11" s="77"/>
      <c r="O11" s="77"/>
      <c r="P11" s="77"/>
      <c r="Q11" s="79"/>
      <c r="R11" s="79"/>
      <c r="S11" s="107"/>
      <c r="T11" s="48"/>
    </row>
    <row r="12" spans="1:20" x14ac:dyDescent="0.3">
      <c r="A12" s="47"/>
      <c r="B12" s="114" t="s">
        <v>114</v>
      </c>
      <c r="C12" s="100">
        <f>SUM('5'!C12:E12)</f>
        <v>39315.094500000007</v>
      </c>
      <c r="D12" s="77">
        <v>48000</v>
      </c>
      <c r="E12" s="90">
        <f>C12-D12</f>
        <v>-8684.9054999999935</v>
      </c>
      <c r="F12" s="149">
        <f>E12/C12</f>
        <v>-0.22090511571834051</v>
      </c>
      <c r="G12" s="153" t="s">
        <v>131</v>
      </c>
      <c r="H12" s="100">
        <f>'5'!F12</f>
        <v>10897.270250000001</v>
      </c>
      <c r="I12" s="77">
        <f>'5'!G12</f>
        <v>12906.086499999999</v>
      </c>
      <c r="J12" s="77">
        <f>'5'!H12</f>
        <v>13298.387499999999</v>
      </c>
      <c r="K12" s="77">
        <f>'5'!I12</f>
        <v>13298.387499999999</v>
      </c>
      <c r="L12" s="77">
        <f>'5'!J12</f>
        <v>13298.387499999999</v>
      </c>
      <c r="M12" s="77">
        <f>'5'!K12</f>
        <v>13298.387499999999</v>
      </c>
      <c r="N12" s="77">
        <f>'5'!L12</f>
        <v>13298.387499999999</v>
      </c>
      <c r="O12" s="77">
        <f>'5'!M12</f>
        <v>12820.702249999998</v>
      </c>
      <c r="P12" s="77">
        <f>'5'!N12</f>
        <v>10811.886000000002</v>
      </c>
      <c r="Q12" s="79">
        <f>'5'!O12</f>
        <v>153242.97699999998</v>
      </c>
      <c r="R12" s="79">
        <f>D12+SUM(H12:P12)</f>
        <v>161927.88250000001</v>
      </c>
      <c r="S12" s="105">
        <f>Q12-R12</f>
        <v>-8684.9055000000226</v>
      </c>
      <c r="T12" s="48"/>
    </row>
    <row r="13" spans="1:20" x14ac:dyDescent="0.3">
      <c r="A13" s="95"/>
      <c r="B13" s="111"/>
      <c r="C13" s="96"/>
      <c r="D13" s="48"/>
      <c r="E13" s="91"/>
      <c r="F13" s="150"/>
      <c r="G13" s="99"/>
      <c r="H13" s="9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106"/>
      <c r="T13" s="48"/>
    </row>
    <row r="14" spans="1:20" x14ac:dyDescent="0.3">
      <c r="A14" s="47"/>
      <c r="B14" s="114" t="s">
        <v>115</v>
      </c>
      <c r="C14" s="100"/>
      <c r="D14" s="77"/>
      <c r="E14" s="92"/>
      <c r="F14" s="149"/>
      <c r="G14" s="153"/>
      <c r="H14" s="100"/>
      <c r="I14" s="77"/>
      <c r="J14" s="77"/>
      <c r="K14" s="77"/>
      <c r="L14" s="77"/>
      <c r="M14" s="77"/>
      <c r="N14" s="77"/>
      <c r="O14" s="77"/>
      <c r="P14" s="77"/>
      <c r="Q14" s="79"/>
      <c r="R14" s="79"/>
      <c r="S14" s="107"/>
      <c r="T14" s="48"/>
    </row>
    <row r="15" spans="1:20" x14ac:dyDescent="0.3">
      <c r="A15" s="47"/>
      <c r="B15" s="115" t="str">
        <f>'3'!B5</f>
        <v>Electricty, water and gas</v>
      </c>
      <c r="C15" s="100">
        <f>SUM('5'!C15:E15)</f>
        <v>360</v>
      </c>
      <c r="D15" s="77">
        <v>370</v>
      </c>
      <c r="E15" s="90">
        <f t="shared" ref="E15:E19" si="2">C15-D15</f>
        <v>-10</v>
      </c>
      <c r="F15" s="149">
        <f t="shared" ref="F15:F19" si="3">E15/C15</f>
        <v>-2.7777777777777776E-2</v>
      </c>
      <c r="G15" s="153" t="s">
        <v>131</v>
      </c>
      <c r="H15" s="100">
        <f>'5'!F15</f>
        <v>360</v>
      </c>
      <c r="I15" s="77">
        <f>'5'!G15</f>
        <v>0</v>
      </c>
      <c r="J15" s="77">
        <f>'5'!H15</f>
        <v>0</v>
      </c>
      <c r="K15" s="77">
        <f>'5'!I15</f>
        <v>360</v>
      </c>
      <c r="L15" s="77">
        <f>'5'!J15</f>
        <v>0</v>
      </c>
      <c r="M15" s="77">
        <f>'5'!K15</f>
        <v>0</v>
      </c>
      <c r="N15" s="77">
        <f>'5'!L15</f>
        <v>360</v>
      </c>
      <c r="O15" s="77">
        <f>'5'!M15</f>
        <v>0</v>
      </c>
      <c r="P15" s="77">
        <f>'5'!N15</f>
        <v>0</v>
      </c>
      <c r="Q15" s="79">
        <f>'5'!O15</f>
        <v>1440</v>
      </c>
      <c r="R15" s="79">
        <f>D15+SUM(H15:P15)</f>
        <v>1450</v>
      </c>
      <c r="S15" s="105">
        <f t="shared" ref="S15:S19" si="4">Q15-R15</f>
        <v>-10</v>
      </c>
      <c r="T15" s="48"/>
    </row>
    <row r="16" spans="1:20" x14ac:dyDescent="0.3">
      <c r="A16" s="47"/>
      <c r="B16" s="115" t="str">
        <f>'3'!B6</f>
        <v>Salaries and Wages</v>
      </c>
      <c r="C16" s="100">
        <f>SUM('5'!C16:E16)</f>
        <v>16800</v>
      </c>
      <c r="D16" s="77">
        <v>30000</v>
      </c>
      <c r="E16" s="90">
        <f t="shared" ref="E16" si="5">C16-D16</f>
        <v>-13200</v>
      </c>
      <c r="F16" s="149">
        <f t="shared" ref="F16" si="6">E16/C16</f>
        <v>-0.7857142857142857</v>
      </c>
      <c r="G16" s="153" t="s">
        <v>131</v>
      </c>
      <c r="H16" s="100">
        <f>'5'!F16</f>
        <v>5600</v>
      </c>
      <c r="I16" s="77">
        <f>'5'!G16</f>
        <v>5600</v>
      </c>
      <c r="J16" s="77">
        <f>'5'!H16</f>
        <v>5600</v>
      </c>
      <c r="K16" s="77">
        <f>'5'!I16</f>
        <v>5600</v>
      </c>
      <c r="L16" s="77">
        <f>'5'!J16</f>
        <v>5600</v>
      </c>
      <c r="M16" s="77">
        <f>'5'!K16</f>
        <v>5600</v>
      </c>
      <c r="N16" s="77">
        <f>'5'!L16</f>
        <v>5600</v>
      </c>
      <c r="O16" s="77">
        <f>'5'!M16</f>
        <v>5600</v>
      </c>
      <c r="P16" s="77">
        <f>'5'!N16</f>
        <v>5600</v>
      </c>
      <c r="Q16" s="79">
        <f>'5'!O16</f>
        <v>67200</v>
      </c>
      <c r="R16" s="79">
        <f>D16+SUM(H16:P16)</f>
        <v>80400</v>
      </c>
      <c r="S16" s="105">
        <f t="shared" ref="S16" si="7">Q16-R16</f>
        <v>-13200</v>
      </c>
      <c r="T16" s="48"/>
    </row>
    <row r="17" spans="1:20" x14ac:dyDescent="0.3">
      <c r="A17" s="47"/>
      <c r="B17" s="115" t="str">
        <f>'3'!B7</f>
        <v>Business Insurance</v>
      </c>
      <c r="C17" s="100">
        <f>SUM('5'!C17:E17)</f>
        <v>0</v>
      </c>
      <c r="D17" s="77">
        <v>0</v>
      </c>
      <c r="E17" s="90">
        <f t="shared" si="2"/>
        <v>0</v>
      </c>
      <c r="F17" s="149">
        <v>1</v>
      </c>
      <c r="G17" s="153"/>
      <c r="H17" s="100">
        <f>'5'!F17</f>
        <v>1200</v>
      </c>
      <c r="I17" s="77">
        <f>'5'!G17</f>
        <v>0</v>
      </c>
      <c r="J17" s="77">
        <f>'5'!H17</f>
        <v>0</v>
      </c>
      <c r="K17" s="77">
        <f>'5'!I17</f>
        <v>0</v>
      </c>
      <c r="L17" s="77">
        <f>'5'!J17</f>
        <v>0</v>
      </c>
      <c r="M17" s="77">
        <f>'5'!K17</f>
        <v>0</v>
      </c>
      <c r="N17" s="77">
        <f>'5'!L17</f>
        <v>0</v>
      </c>
      <c r="O17" s="77">
        <f>'5'!M17</f>
        <v>0</v>
      </c>
      <c r="P17" s="77">
        <f>'5'!N17</f>
        <v>0</v>
      </c>
      <c r="Q17" s="79">
        <f>'5'!O17</f>
        <v>1200</v>
      </c>
      <c r="R17" s="79">
        <f>D17+SUM(H17:P17)-H17</f>
        <v>0</v>
      </c>
      <c r="S17" s="105">
        <f t="shared" si="4"/>
        <v>1200</v>
      </c>
      <c r="T17" s="48"/>
    </row>
    <row r="18" spans="1:20" x14ac:dyDescent="0.3">
      <c r="A18" s="47"/>
      <c r="B18" s="115" t="str">
        <f>'3'!B8</f>
        <v>Rent</v>
      </c>
      <c r="C18" s="100">
        <f>SUM('5'!C18:E18)</f>
        <v>6000</v>
      </c>
      <c r="D18" s="77">
        <v>6000</v>
      </c>
      <c r="E18" s="90">
        <f t="shared" si="2"/>
        <v>0</v>
      </c>
      <c r="F18" s="149">
        <f t="shared" si="3"/>
        <v>0</v>
      </c>
      <c r="G18" s="153"/>
      <c r="H18" s="100">
        <f>'5'!F18</f>
        <v>2000</v>
      </c>
      <c r="I18" s="77">
        <f>'5'!G18</f>
        <v>2000</v>
      </c>
      <c r="J18" s="77">
        <f>'5'!H18</f>
        <v>2000</v>
      </c>
      <c r="K18" s="77">
        <f>'5'!I18</f>
        <v>2000</v>
      </c>
      <c r="L18" s="77">
        <f>'5'!J18</f>
        <v>2000</v>
      </c>
      <c r="M18" s="77">
        <f>'5'!K18</f>
        <v>2000</v>
      </c>
      <c r="N18" s="77">
        <f>'5'!L18</f>
        <v>2000</v>
      </c>
      <c r="O18" s="77">
        <f>'5'!M18</f>
        <v>2000</v>
      </c>
      <c r="P18" s="77">
        <f>'5'!N18</f>
        <v>2000</v>
      </c>
      <c r="Q18" s="79">
        <f>'5'!O18</f>
        <v>24000</v>
      </c>
      <c r="R18" s="79">
        <f>D18+SUM(H18:P18)</f>
        <v>24000</v>
      </c>
      <c r="S18" s="105">
        <f t="shared" si="4"/>
        <v>0</v>
      </c>
      <c r="T18" s="48"/>
    </row>
    <row r="19" spans="1:20" x14ac:dyDescent="0.3">
      <c r="A19" s="47"/>
      <c r="B19" s="115" t="str">
        <f>'3'!B9</f>
        <v>General Office Expenses</v>
      </c>
      <c r="C19" s="100">
        <f>SUM('5'!C19:E19)</f>
        <v>390</v>
      </c>
      <c r="D19" s="77">
        <v>300</v>
      </c>
      <c r="E19" s="90">
        <f t="shared" si="2"/>
        <v>90</v>
      </c>
      <c r="F19" s="149">
        <f t="shared" si="3"/>
        <v>0.23076923076923078</v>
      </c>
      <c r="G19" s="153"/>
      <c r="H19" s="100">
        <f>'5'!F19</f>
        <v>130</v>
      </c>
      <c r="I19" s="77">
        <f>'5'!G19</f>
        <v>130</v>
      </c>
      <c r="J19" s="77">
        <f>'5'!H19</f>
        <v>130</v>
      </c>
      <c r="K19" s="77">
        <f>'5'!I19</f>
        <v>130</v>
      </c>
      <c r="L19" s="77">
        <f>'5'!J19</f>
        <v>130</v>
      </c>
      <c r="M19" s="77">
        <f>'5'!K19</f>
        <v>130</v>
      </c>
      <c r="N19" s="77">
        <f>'5'!L19</f>
        <v>130</v>
      </c>
      <c r="O19" s="77">
        <f>'5'!M19</f>
        <v>130</v>
      </c>
      <c r="P19" s="77">
        <f>'5'!N19</f>
        <v>130</v>
      </c>
      <c r="Q19" s="79">
        <f>'5'!O19</f>
        <v>1560</v>
      </c>
      <c r="R19" s="79">
        <f>D19+SUM(H19:P19)</f>
        <v>1470</v>
      </c>
      <c r="S19" s="105">
        <f t="shared" si="4"/>
        <v>90</v>
      </c>
      <c r="T19" s="48"/>
    </row>
    <row r="20" spans="1:20" x14ac:dyDescent="0.3">
      <c r="A20" s="95"/>
      <c r="B20" s="111"/>
      <c r="C20" s="96"/>
      <c r="D20" s="48"/>
      <c r="E20" s="91"/>
      <c r="F20" s="150"/>
      <c r="G20" s="99"/>
      <c r="H20" s="96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106"/>
      <c r="T20" s="48"/>
    </row>
    <row r="21" spans="1:20" x14ac:dyDescent="0.3">
      <c r="A21" s="47"/>
      <c r="B21" s="112" t="s">
        <v>116</v>
      </c>
      <c r="C21" s="100">
        <f>SUM(C12:C19)</f>
        <v>62865.094500000007</v>
      </c>
      <c r="D21" s="77">
        <f>SUM(D12:D19)</f>
        <v>84670</v>
      </c>
      <c r="E21" s="92">
        <f>C21-D21</f>
        <v>-21804.905499999993</v>
      </c>
      <c r="F21" s="149">
        <f>E21/C21</f>
        <v>-0.34685234585943381</v>
      </c>
      <c r="G21" s="153" t="s">
        <v>131</v>
      </c>
      <c r="H21" s="100">
        <f t="shared" ref="H21:S21" si="8">SUM(H12:H19)</f>
        <v>20187.270250000001</v>
      </c>
      <c r="I21" s="77">
        <f t="shared" si="8"/>
        <v>20636.086499999998</v>
      </c>
      <c r="J21" s="77">
        <f t="shared" si="8"/>
        <v>21028.387499999997</v>
      </c>
      <c r="K21" s="77">
        <f t="shared" si="8"/>
        <v>21388.387499999997</v>
      </c>
      <c r="L21" s="77">
        <f t="shared" si="8"/>
        <v>21028.387499999997</v>
      </c>
      <c r="M21" s="77">
        <f t="shared" si="8"/>
        <v>21028.387499999997</v>
      </c>
      <c r="N21" s="77">
        <f t="shared" si="8"/>
        <v>21388.387499999997</v>
      </c>
      <c r="O21" s="77">
        <f t="shared" si="8"/>
        <v>20550.702249999998</v>
      </c>
      <c r="P21" s="77">
        <f t="shared" si="8"/>
        <v>18541.886000000002</v>
      </c>
      <c r="Q21" s="79">
        <f t="shared" si="8"/>
        <v>248642.97699999998</v>
      </c>
      <c r="R21" s="79">
        <f t="shared" si="8"/>
        <v>269247.88250000001</v>
      </c>
      <c r="S21" s="107">
        <f t="shared" si="8"/>
        <v>-20604.905500000023</v>
      </c>
      <c r="T21" s="48"/>
    </row>
    <row r="22" spans="1:20" x14ac:dyDescent="0.3">
      <c r="A22" s="95"/>
      <c r="B22" s="111"/>
      <c r="C22" s="96"/>
      <c r="D22" s="48"/>
      <c r="E22" s="91"/>
      <c r="F22" s="150"/>
      <c r="G22" s="99"/>
      <c r="H22" s="96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106"/>
      <c r="T22" s="48"/>
    </row>
    <row r="23" spans="1:20" ht="15" thickBot="1" x14ac:dyDescent="0.35">
      <c r="A23" s="47"/>
      <c r="B23" s="116" t="s">
        <v>117</v>
      </c>
      <c r="C23" s="102">
        <f>C9-C21</f>
        <v>22971.733500000002</v>
      </c>
      <c r="D23" s="103">
        <f>D9-D21</f>
        <v>15330</v>
      </c>
      <c r="E23" s="104">
        <f>D23-C23</f>
        <v>-7641.7335000000021</v>
      </c>
      <c r="F23" s="103">
        <f>E23/C23</f>
        <v>-0.33265811219688762</v>
      </c>
      <c r="G23" s="154" t="s">
        <v>131</v>
      </c>
      <c r="H23" s="102">
        <f t="shared" ref="H23:R23" si="9">H9-H21</f>
        <v>27367.93925000001</v>
      </c>
      <c r="I23" s="103">
        <f t="shared" si="9"/>
        <v>31745.552750000017</v>
      </c>
      <c r="J23" s="103">
        <f t="shared" si="9"/>
        <v>35730.865250000024</v>
      </c>
      <c r="K23" s="103">
        <f t="shared" si="9"/>
        <v>39356.177750000032</v>
      </c>
      <c r="L23" s="103">
        <f t="shared" si="9"/>
        <v>43341.490250000039</v>
      </c>
      <c r="M23" s="103">
        <f t="shared" si="9"/>
        <v>47326.802750000046</v>
      </c>
      <c r="N23" s="103">
        <f t="shared" si="9"/>
        <v>50952.115250000046</v>
      </c>
      <c r="O23" s="103">
        <f t="shared" si="9"/>
        <v>50467.53700000004</v>
      </c>
      <c r="P23" s="103">
        <f t="shared" si="9"/>
        <v>51561.551000000036</v>
      </c>
      <c r="Q23" s="109">
        <f t="shared" si="9"/>
        <v>51561.551000000123</v>
      </c>
      <c r="R23" s="109">
        <f t="shared" si="9"/>
        <v>45119.817500000063</v>
      </c>
      <c r="S23" s="110">
        <f>R23-Q23</f>
        <v>-6441.7335000000603</v>
      </c>
      <c r="T23" s="48"/>
    </row>
    <row r="24" spans="1:20" x14ac:dyDescent="0.3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6" spans="1:20" x14ac:dyDescent="0.3">
      <c r="B26" s="94" t="s">
        <v>132</v>
      </c>
      <c r="E26" s="94" t="s">
        <v>133</v>
      </c>
      <c r="F26" s="94"/>
      <c r="G26" s="94"/>
    </row>
    <row r="27" spans="1:20" ht="28.8" x14ac:dyDescent="0.3">
      <c r="B27" s="232" t="s">
        <v>183</v>
      </c>
      <c r="E27" s="32" t="s">
        <v>134</v>
      </c>
    </row>
    <row r="28" spans="1:20" x14ac:dyDescent="0.3">
      <c r="B28" s="32" t="s">
        <v>135</v>
      </c>
      <c r="E28" s="32" t="s">
        <v>136</v>
      </c>
    </row>
  </sheetData>
  <mergeCells count="1">
    <mergeCell ref="H2:P2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0905-0CBF-492A-A59D-0C02765B39AF}">
  <dimension ref="A1"/>
  <sheetViews>
    <sheetView workbookViewId="0">
      <selection activeCell="D30" sqref="D30"/>
    </sheetView>
  </sheetViews>
  <sheetFormatPr defaultColWidth="8.88671875" defaultRowHeight="14.4" x14ac:dyDescent="0.3"/>
  <cols>
    <col min="1" max="16384" width="8.88671875" style="32"/>
  </cols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topLeftCell="A16" zoomScale="85" zoomScaleNormal="85" workbookViewId="0">
      <selection activeCell="C40" sqref="C40"/>
    </sheetView>
  </sheetViews>
  <sheetFormatPr defaultColWidth="0" defaultRowHeight="14.4" x14ac:dyDescent="0.3"/>
  <cols>
    <col min="1" max="1" width="22.33203125" style="1" customWidth="1"/>
    <col min="2" max="2" width="32.33203125" style="1" customWidth="1"/>
    <col min="3" max="14" width="12" style="1" customWidth="1"/>
    <col min="15" max="17" width="12" customWidth="1"/>
    <col min="18" max="16384" width="9.33203125" style="1" hidden="1"/>
  </cols>
  <sheetData>
    <row r="1" spans="1:17" ht="18" x14ac:dyDescent="0.3">
      <c r="B1" s="212" t="s">
        <v>137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7" ht="15" thickBot="1" x14ac:dyDescent="0.35">
      <c r="B2" s="213"/>
      <c r="C2" s="213"/>
      <c r="D2" s="213"/>
      <c r="E2" s="213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19.5" customHeight="1" x14ac:dyDescent="0.3">
      <c r="B3" s="214" t="s">
        <v>138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</row>
    <row r="4" spans="1:17" x14ac:dyDescent="0.3">
      <c r="B4" s="217" t="s">
        <v>139</v>
      </c>
      <c r="C4" s="218" t="s">
        <v>140</v>
      </c>
      <c r="D4" s="218"/>
      <c r="E4" s="218"/>
      <c r="F4" s="218" t="s">
        <v>141</v>
      </c>
      <c r="G4" s="218"/>
      <c r="H4" s="218"/>
      <c r="I4" s="218" t="s">
        <v>142</v>
      </c>
      <c r="J4" s="218"/>
      <c r="K4" s="218"/>
      <c r="L4" s="218" t="s">
        <v>143</v>
      </c>
      <c r="M4" s="218"/>
      <c r="N4" s="219"/>
    </row>
    <row r="5" spans="1:17" x14ac:dyDescent="0.3">
      <c r="B5" s="217"/>
      <c r="C5" s="2" t="s">
        <v>144</v>
      </c>
      <c r="D5" s="2" t="s">
        <v>145</v>
      </c>
      <c r="E5" s="2" t="s">
        <v>146</v>
      </c>
      <c r="F5" s="3" t="s">
        <v>147</v>
      </c>
      <c r="G5" s="3" t="s">
        <v>148</v>
      </c>
      <c r="H5" s="2" t="s">
        <v>149</v>
      </c>
      <c r="I5" s="3" t="s">
        <v>150</v>
      </c>
      <c r="J5" s="3" t="s">
        <v>151</v>
      </c>
      <c r="K5" s="3" t="s">
        <v>152</v>
      </c>
      <c r="L5" s="3" t="s">
        <v>153</v>
      </c>
      <c r="M5" s="3" t="s">
        <v>27</v>
      </c>
      <c r="N5" s="4" t="s">
        <v>154</v>
      </c>
    </row>
    <row r="6" spans="1:17" x14ac:dyDescent="0.3">
      <c r="B6" s="5" t="s">
        <v>155</v>
      </c>
      <c r="C6" s="6">
        <v>734</v>
      </c>
      <c r="D6" s="6">
        <f>C6*1.05</f>
        <v>770.7</v>
      </c>
      <c r="E6" s="6">
        <f>D6*1.05</f>
        <v>809.23500000000013</v>
      </c>
      <c r="F6" s="6">
        <v>639</v>
      </c>
      <c r="G6" s="6">
        <f>F6*1.02</f>
        <v>651.78</v>
      </c>
      <c r="H6" s="6">
        <f>E6*1.15</f>
        <v>930.62025000000006</v>
      </c>
      <c r="I6" s="6">
        <f>G6*1.02</f>
        <v>664.81560000000002</v>
      </c>
      <c r="J6" s="6">
        <f>I6*1.02</f>
        <v>678.11191200000007</v>
      </c>
      <c r="K6" s="6">
        <f>J6*1.02</f>
        <v>691.67415024000013</v>
      </c>
      <c r="L6" s="6">
        <f>K6*1.02</f>
        <v>705.5076332448001</v>
      </c>
      <c r="M6" s="6">
        <f>L6*1.02</f>
        <v>719.61778590969607</v>
      </c>
      <c r="N6" s="7">
        <f>M6*1.02</f>
        <v>734.01014162788999</v>
      </c>
    </row>
    <row r="7" spans="1:17" x14ac:dyDescent="0.3">
      <c r="B7" s="5" t="s">
        <v>156</v>
      </c>
      <c r="C7" s="8">
        <f>20*1.5</f>
        <v>30</v>
      </c>
      <c r="D7" s="8">
        <f t="shared" ref="D7:E7" si="0">20*1.5</f>
        <v>30</v>
      </c>
      <c r="E7" s="8">
        <f t="shared" si="0"/>
        <v>30</v>
      </c>
      <c r="F7" s="8">
        <f>20*1.3</f>
        <v>26</v>
      </c>
      <c r="G7" s="8">
        <f>20*1.3</f>
        <v>26</v>
      </c>
      <c r="H7" s="8">
        <f>20*1.5</f>
        <v>30</v>
      </c>
      <c r="I7" s="8">
        <f t="shared" ref="I7:N7" si="1">20*1.3</f>
        <v>26</v>
      </c>
      <c r="J7" s="8">
        <f t="shared" si="1"/>
        <v>26</v>
      </c>
      <c r="K7" s="8">
        <f t="shared" si="1"/>
        <v>26</v>
      </c>
      <c r="L7" s="8">
        <f t="shared" si="1"/>
        <v>26</v>
      </c>
      <c r="M7" s="8">
        <f t="shared" si="1"/>
        <v>26</v>
      </c>
      <c r="N7" s="9">
        <f t="shared" si="1"/>
        <v>26</v>
      </c>
    </row>
    <row r="8" spans="1:17" x14ac:dyDescent="0.3">
      <c r="B8" s="5" t="s">
        <v>157</v>
      </c>
      <c r="C8" s="10">
        <f>C6*C7</f>
        <v>22020</v>
      </c>
      <c r="D8" s="10">
        <f>D6*D7</f>
        <v>23121</v>
      </c>
      <c r="E8" s="10">
        <f>E6*E7</f>
        <v>24277.050000000003</v>
      </c>
      <c r="F8" s="10">
        <f t="shared" ref="F8:N8" si="2">F6*F7</f>
        <v>16614</v>
      </c>
      <c r="G8" s="10">
        <f t="shared" si="2"/>
        <v>16946.28</v>
      </c>
      <c r="H8" s="10">
        <f t="shared" si="2"/>
        <v>27918.607500000002</v>
      </c>
      <c r="I8" s="10">
        <f t="shared" si="2"/>
        <v>17285.205600000001</v>
      </c>
      <c r="J8" s="10">
        <f t="shared" si="2"/>
        <v>17630.909712000001</v>
      </c>
      <c r="K8" s="10">
        <f t="shared" si="2"/>
        <v>17983.527906240004</v>
      </c>
      <c r="L8" s="10">
        <f t="shared" si="2"/>
        <v>18343.198464364803</v>
      </c>
      <c r="M8" s="10">
        <f t="shared" si="2"/>
        <v>18710.0624336521</v>
      </c>
      <c r="N8" s="11">
        <f t="shared" si="2"/>
        <v>19084.263682325141</v>
      </c>
    </row>
    <row r="9" spans="1:17" x14ac:dyDescent="0.3">
      <c r="B9" s="12" t="s">
        <v>158</v>
      </c>
      <c r="C9" s="220">
        <f>SUM(C8:E8)</f>
        <v>69418.05</v>
      </c>
      <c r="D9" s="220"/>
      <c r="E9" s="220"/>
      <c r="F9" s="220">
        <f t="shared" ref="F9" si="3">SUM(F8:H8)</f>
        <v>61478.887499999997</v>
      </c>
      <c r="G9" s="220"/>
      <c r="H9" s="220"/>
      <c r="I9" s="220">
        <f t="shared" ref="I9" si="4">SUM(I8:K8)</f>
        <v>52899.643218240002</v>
      </c>
      <c r="J9" s="220"/>
      <c r="K9" s="220"/>
      <c r="L9" s="220">
        <f t="shared" ref="L9" si="5">SUM(L8:N8)</f>
        <v>56137.52458034204</v>
      </c>
      <c r="M9" s="220"/>
      <c r="N9" s="221"/>
    </row>
    <row r="10" spans="1:17" ht="15" thickBot="1" x14ac:dyDescent="0.35">
      <c r="B10" s="13" t="s">
        <v>159</v>
      </c>
      <c r="C10" s="222">
        <f>C9+F9+I9+L9</f>
        <v>239934.10529858206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3"/>
    </row>
    <row r="11" spans="1:17" x14ac:dyDescent="0.3"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</row>
    <row r="12" spans="1:17" s="15" customFormat="1" ht="15" thickBot="1" x14ac:dyDescent="0.35">
      <c r="A12" s="1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14"/>
      <c r="P12" s="14"/>
      <c r="Q12" s="14"/>
    </row>
    <row r="13" spans="1:17" s="15" customFormat="1" ht="18.75" customHeight="1" x14ac:dyDescent="0.3">
      <c r="A13" s="1"/>
      <c r="B13" s="225" t="s">
        <v>160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7"/>
      <c r="O13" s="14"/>
      <c r="P13" s="14"/>
      <c r="Q13" s="14"/>
    </row>
    <row r="14" spans="1:17" s="15" customFormat="1" x14ac:dyDescent="0.3">
      <c r="A14" s="1"/>
      <c r="B14" s="217" t="s">
        <v>161</v>
      </c>
      <c r="C14" s="218" t="s">
        <v>140</v>
      </c>
      <c r="D14" s="218"/>
      <c r="E14" s="218"/>
      <c r="F14" s="218" t="s">
        <v>141</v>
      </c>
      <c r="G14" s="218"/>
      <c r="H14" s="218"/>
      <c r="I14" s="218" t="s">
        <v>142</v>
      </c>
      <c r="J14" s="218"/>
      <c r="K14" s="218"/>
      <c r="L14" s="218" t="s">
        <v>143</v>
      </c>
      <c r="M14" s="218"/>
      <c r="N14" s="219"/>
      <c r="O14" s="14"/>
      <c r="P14" s="14"/>
      <c r="Q14" s="14"/>
    </row>
    <row r="15" spans="1:17" s="15" customFormat="1" x14ac:dyDescent="0.3">
      <c r="A15" s="1"/>
      <c r="B15" s="217"/>
      <c r="C15" s="2" t="s">
        <v>144</v>
      </c>
      <c r="D15" s="2" t="s">
        <v>145</v>
      </c>
      <c r="E15" s="2" t="s">
        <v>146</v>
      </c>
      <c r="F15" s="3" t="s">
        <v>147</v>
      </c>
      <c r="G15" s="3" t="s">
        <v>148</v>
      </c>
      <c r="H15" s="2" t="s">
        <v>149</v>
      </c>
      <c r="I15" s="3" t="s">
        <v>150</v>
      </c>
      <c r="J15" s="3" t="s">
        <v>151</v>
      </c>
      <c r="K15" s="3" t="s">
        <v>152</v>
      </c>
      <c r="L15" s="3" t="s">
        <v>153</v>
      </c>
      <c r="M15" s="3" t="s">
        <v>27</v>
      </c>
      <c r="N15" s="4" t="s">
        <v>154</v>
      </c>
      <c r="O15" s="14"/>
      <c r="P15" s="14"/>
      <c r="Q15" s="14"/>
    </row>
    <row r="16" spans="1:17" s="15" customFormat="1" x14ac:dyDescent="0.3">
      <c r="A16" s="1"/>
      <c r="B16" s="5" t="s">
        <v>162</v>
      </c>
      <c r="C16" s="16">
        <f t="shared" ref="C16:N16" si="6">C6</f>
        <v>734</v>
      </c>
      <c r="D16" s="16">
        <f t="shared" si="6"/>
        <v>770.7</v>
      </c>
      <c r="E16" s="16">
        <f t="shared" si="6"/>
        <v>809.23500000000013</v>
      </c>
      <c r="F16" s="16">
        <f t="shared" si="6"/>
        <v>639</v>
      </c>
      <c r="G16" s="16">
        <f t="shared" si="6"/>
        <v>651.78</v>
      </c>
      <c r="H16" s="16">
        <f t="shared" si="6"/>
        <v>930.62025000000006</v>
      </c>
      <c r="I16" s="16">
        <f t="shared" si="6"/>
        <v>664.81560000000002</v>
      </c>
      <c r="J16" s="16">
        <f t="shared" si="6"/>
        <v>678.11191200000007</v>
      </c>
      <c r="K16" s="16">
        <f t="shared" si="6"/>
        <v>691.67415024000013</v>
      </c>
      <c r="L16" s="16">
        <f t="shared" si="6"/>
        <v>705.5076332448001</v>
      </c>
      <c r="M16" s="16">
        <f t="shared" si="6"/>
        <v>719.61778590969607</v>
      </c>
      <c r="N16" s="17">
        <f t="shared" si="6"/>
        <v>734.01014162788999</v>
      </c>
      <c r="O16" s="14"/>
      <c r="P16" s="14"/>
      <c r="Q16" s="14"/>
    </row>
    <row r="17" spans="1:17" s="15" customFormat="1" x14ac:dyDescent="0.3">
      <c r="A17" s="1"/>
      <c r="B17" s="5" t="s">
        <v>163</v>
      </c>
      <c r="C17" s="6">
        <f>D16*1.1</f>
        <v>847.7700000000001</v>
      </c>
      <c r="D17" s="6">
        <f>E16*1.1</f>
        <v>890.15850000000023</v>
      </c>
      <c r="E17" s="6">
        <f>F16*1.1</f>
        <v>702.90000000000009</v>
      </c>
      <c r="F17" s="6">
        <f>G16*1.05</f>
        <v>684.36900000000003</v>
      </c>
      <c r="G17" s="6">
        <f>H16*1.05</f>
        <v>977.15126250000014</v>
      </c>
      <c r="H17" s="6">
        <f>I16*1.1</f>
        <v>731.29716000000008</v>
      </c>
      <c r="I17" s="6">
        <f>J16*1.05</f>
        <v>712.01750760000016</v>
      </c>
      <c r="J17" s="6">
        <f>K16*1.05</f>
        <v>726.25785775200018</v>
      </c>
      <c r="K17" s="6">
        <f>L16*1.05</f>
        <v>740.78301490704018</v>
      </c>
      <c r="L17" s="6">
        <f>M16*1.05</f>
        <v>755.59867520518094</v>
      </c>
      <c r="M17" s="6">
        <f>N16*1.05</f>
        <v>770.71064870928456</v>
      </c>
      <c r="N17" s="7">
        <f>811*1.05</f>
        <v>851.55000000000007</v>
      </c>
      <c r="O17" s="14"/>
      <c r="P17" s="14"/>
      <c r="Q17" s="14"/>
    </row>
    <row r="18" spans="1:17" s="15" customFormat="1" x14ac:dyDescent="0.3">
      <c r="A18" s="1"/>
      <c r="B18" s="5" t="s">
        <v>164</v>
      </c>
      <c r="C18" s="6">
        <f t="shared" ref="C18:N18" si="7">C16+C17</f>
        <v>1581.77</v>
      </c>
      <c r="D18" s="6">
        <f t="shared" si="7"/>
        <v>1660.8585000000003</v>
      </c>
      <c r="E18" s="6">
        <f t="shared" si="7"/>
        <v>1512.1350000000002</v>
      </c>
      <c r="F18" s="6">
        <f t="shared" si="7"/>
        <v>1323.3690000000001</v>
      </c>
      <c r="G18" s="6">
        <f t="shared" si="7"/>
        <v>1628.9312625000002</v>
      </c>
      <c r="H18" s="6">
        <f t="shared" si="7"/>
        <v>1661.91741</v>
      </c>
      <c r="I18" s="6">
        <f t="shared" si="7"/>
        <v>1376.8331076000002</v>
      </c>
      <c r="J18" s="6">
        <f t="shared" si="7"/>
        <v>1404.3697697520001</v>
      </c>
      <c r="K18" s="6">
        <f t="shared" si="7"/>
        <v>1432.4571651470403</v>
      </c>
      <c r="L18" s="6">
        <f t="shared" si="7"/>
        <v>1461.106308449981</v>
      </c>
      <c r="M18" s="6">
        <f t="shared" si="7"/>
        <v>1490.3284346189807</v>
      </c>
      <c r="N18" s="7">
        <f t="shared" si="7"/>
        <v>1585.5601416278901</v>
      </c>
      <c r="O18" s="14"/>
      <c r="P18" s="14"/>
      <c r="Q18" s="14"/>
    </row>
    <row r="19" spans="1:17" s="15" customFormat="1" x14ac:dyDescent="0.3">
      <c r="A19" s="1"/>
      <c r="B19" s="5" t="s">
        <v>165</v>
      </c>
      <c r="C19" s="16">
        <v>1106</v>
      </c>
      <c r="D19" s="16">
        <f t="shared" ref="D19:N19" si="8">C17</f>
        <v>847.7700000000001</v>
      </c>
      <c r="E19" s="16">
        <f t="shared" si="8"/>
        <v>890.15850000000023</v>
      </c>
      <c r="F19" s="16">
        <f t="shared" si="8"/>
        <v>702.90000000000009</v>
      </c>
      <c r="G19" s="16">
        <f t="shared" si="8"/>
        <v>684.36900000000003</v>
      </c>
      <c r="H19" s="16">
        <f t="shared" si="8"/>
        <v>977.15126250000014</v>
      </c>
      <c r="I19" s="16">
        <f t="shared" si="8"/>
        <v>731.29716000000008</v>
      </c>
      <c r="J19" s="16">
        <f t="shared" si="8"/>
        <v>712.01750760000016</v>
      </c>
      <c r="K19" s="16">
        <f t="shared" si="8"/>
        <v>726.25785775200018</v>
      </c>
      <c r="L19" s="16">
        <f t="shared" si="8"/>
        <v>740.78301490704018</v>
      </c>
      <c r="M19" s="16">
        <f t="shared" si="8"/>
        <v>755.59867520518094</v>
      </c>
      <c r="N19" s="17">
        <f t="shared" si="8"/>
        <v>770.71064870928456</v>
      </c>
      <c r="O19" s="14"/>
      <c r="P19" s="14"/>
      <c r="Q19" s="14"/>
    </row>
    <row r="20" spans="1:17" s="15" customFormat="1" x14ac:dyDescent="0.3">
      <c r="A20" s="1"/>
      <c r="B20" s="5" t="s">
        <v>166</v>
      </c>
      <c r="C20" s="6">
        <f t="shared" ref="C20:N20" si="9">C18-C19</f>
        <v>475.77</v>
      </c>
      <c r="D20" s="6">
        <f t="shared" si="9"/>
        <v>813.08850000000018</v>
      </c>
      <c r="E20" s="6">
        <f t="shared" si="9"/>
        <v>621.97649999999999</v>
      </c>
      <c r="F20" s="6">
        <f t="shared" si="9"/>
        <v>620.46900000000005</v>
      </c>
      <c r="G20" s="6">
        <f t="shared" si="9"/>
        <v>944.5622625000002</v>
      </c>
      <c r="H20" s="6">
        <f t="shared" si="9"/>
        <v>684.76614749999987</v>
      </c>
      <c r="I20" s="6">
        <f t="shared" si="9"/>
        <v>645.5359476000001</v>
      </c>
      <c r="J20" s="6">
        <f t="shared" si="9"/>
        <v>692.35226215199998</v>
      </c>
      <c r="K20" s="6">
        <f t="shared" si="9"/>
        <v>706.19930739504014</v>
      </c>
      <c r="L20" s="6">
        <f t="shared" si="9"/>
        <v>720.32329354294086</v>
      </c>
      <c r="M20" s="6">
        <f t="shared" si="9"/>
        <v>734.7297594137998</v>
      </c>
      <c r="N20" s="7">
        <f t="shared" si="9"/>
        <v>814.84949291860551</v>
      </c>
      <c r="O20" s="14"/>
      <c r="P20" s="14"/>
      <c r="Q20" s="14"/>
    </row>
    <row r="21" spans="1:17" s="15" customFormat="1" x14ac:dyDescent="0.3">
      <c r="A21" s="1"/>
      <c r="B21" s="18" t="s">
        <v>167</v>
      </c>
      <c r="C21" s="228">
        <f>(C20+D20+E20)</f>
        <v>1910.8350000000003</v>
      </c>
      <c r="D21" s="228"/>
      <c r="E21" s="228"/>
      <c r="F21" s="228">
        <f>(F20+G20+H20)</f>
        <v>2249.7974100000001</v>
      </c>
      <c r="G21" s="228"/>
      <c r="H21" s="228"/>
      <c r="I21" s="228">
        <f>(I20+J20+K20)</f>
        <v>2044.0875171470402</v>
      </c>
      <c r="J21" s="228"/>
      <c r="K21" s="228"/>
      <c r="L21" s="228">
        <f>(L20+M20+N20)</f>
        <v>2269.9025458753463</v>
      </c>
      <c r="M21" s="228"/>
      <c r="N21" s="229"/>
      <c r="O21" s="14"/>
      <c r="P21" s="14"/>
      <c r="Q21" s="14"/>
    </row>
    <row r="22" spans="1:17" s="15" customFormat="1" x14ac:dyDescent="0.3">
      <c r="A22" s="1"/>
      <c r="B22" s="5" t="s">
        <v>168</v>
      </c>
      <c r="C22" s="19">
        <v>20</v>
      </c>
      <c r="D22" s="19">
        <v>20</v>
      </c>
      <c r="E22" s="19">
        <v>20</v>
      </c>
      <c r="F22" s="19">
        <v>20</v>
      </c>
      <c r="G22" s="19">
        <v>20</v>
      </c>
      <c r="H22" s="19">
        <v>20</v>
      </c>
      <c r="I22" s="19">
        <v>20</v>
      </c>
      <c r="J22" s="19">
        <v>20</v>
      </c>
      <c r="K22" s="19">
        <v>20</v>
      </c>
      <c r="L22" s="19">
        <v>20</v>
      </c>
      <c r="M22" s="19">
        <v>20</v>
      </c>
      <c r="N22" s="19">
        <v>20</v>
      </c>
      <c r="O22" s="14"/>
      <c r="P22" s="14"/>
      <c r="Q22" s="14"/>
    </row>
    <row r="23" spans="1:17" s="15" customFormat="1" x14ac:dyDescent="0.3">
      <c r="A23" s="1"/>
      <c r="B23" s="20" t="s">
        <v>169</v>
      </c>
      <c r="C23" s="10">
        <f>C22*C20</f>
        <v>9515.4</v>
      </c>
      <c r="D23" s="10">
        <f>D22*D20</f>
        <v>16261.770000000004</v>
      </c>
      <c r="E23" s="10">
        <f>E22*E20</f>
        <v>12439.529999999999</v>
      </c>
      <c r="F23" s="10">
        <f t="shared" ref="F23:N23" si="10">F22*F20</f>
        <v>12409.380000000001</v>
      </c>
      <c r="G23" s="10">
        <f t="shared" si="10"/>
        <v>18891.245250000004</v>
      </c>
      <c r="H23" s="10">
        <f t="shared" si="10"/>
        <v>13695.322949999998</v>
      </c>
      <c r="I23" s="10">
        <f t="shared" si="10"/>
        <v>12910.718952000003</v>
      </c>
      <c r="J23" s="10">
        <f t="shared" si="10"/>
        <v>13847.04524304</v>
      </c>
      <c r="K23" s="10">
        <f t="shared" si="10"/>
        <v>14123.986147900803</v>
      </c>
      <c r="L23" s="10">
        <f t="shared" si="10"/>
        <v>14406.465870858818</v>
      </c>
      <c r="M23" s="10">
        <f t="shared" si="10"/>
        <v>14694.595188275996</v>
      </c>
      <c r="N23" s="10">
        <f t="shared" si="10"/>
        <v>16296.98985837211</v>
      </c>
      <c r="O23" s="14"/>
      <c r="P23" s="14"/>
      <c r="Q23" s="14"/>
    </row>
    <row r="24" spans="1:17" s="15" customFormat="1" x14ac:dyDescent="0.3">
      <c r="A24" s="1"/>
      <c r="B24" s="12" t="s">
        <v>170</v>
      </c>
      <c r="C24" s="220">
        <f>C23+D23+E23</f>
        <v>38216.700000000004</v>
      </c>
      <c r="D24" s="220"/>
      <c r="E24" s="220"/>
      <c r="F24" s="220">
        <f>F23+G23+H23</f>
        <v>44995.948199999999</v>
      </c>
      <c r="G24" s="220"/>
      <c r="H24" s="220"/>
      <c r="I24" s="220">
        <f>I23+J23+K23</f>
        <v>40881.75034294081</v>
      </c>
      <c r="J24" s="220"/>
      <c r="K24" s="220"/>
      <c r="L24" s="220">
        <f>L23+M23+N23</f>
        <v>45398.050917506924</v>
      </c>
      <c r="M24" s="220"/>
      <c r="N24" s="220"/>
      <c r="O24" s="14"/>
      <c r="P24" s="14"/>
      <c r="Q24" s="14"/>
    </row>
    <row r="25" spans="1:17" s="15" customFormat="1" ht="15" thickBot="1" x14ac:dyDescent="0.35">
      <c r="A25" s="1"/>
      <c r="B25" s="13" t="s">
        <v>171</v>
      </c>
      <c r="C25" s="230">
        <f>C24+F24+I24+L24</f>
        <v>169492.44946044774</v>
      </c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1"/>
      <c r="O25" s="14"/>
      <c r="P25" s="14"/>
      <c r="Q25" s="14"/>
    </row>
    <row r="26" spans="1:17" s="15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4"/>
      <c r="P26" s="14"/>
      <c r="Q26" s="14"/>
    </row>
    <row r="27" spans="1:17" s="15" customFormat="1" ht="15" thickBo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4"/>
      <c r="P27" s="14"/>
      <c r="Q27" s="14"/>
    </row>
    <row r="28" spans="1:17" s="15" customFormat="1" ht="18" x14ac:dyDescent="0.3">
      <c r="A28" s="1"/>
      <c r="B28" s="214" t="s">
        <v>172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6"/>
      <c r="P28" s="14"/>
      <c r="Q28" s="14"/>
    </row>
    <row r="29" spans="1:17" s="15" customFormat="1" x14ac:dyDescent="0.3">
      <c r="A29" s="1"/>
      <c r="B29" s="217" t="s">
        <v>173</v>
      </c>
      <c r="C29" s="218" t="s">
        <v>140</v>
      </c>
      <c r="D29" s="218"/>
      <c r="E29" s="218"/>
      <c r="F29" s="162"/>
      <c r="G29" s="162"/>
      <c r="H29" s="162"/>
      <c r="I29" s="162"/>
      <c r="J29" s="162"/>
      <c r="K29" s="162"/>
      <c r="L29" s="162"/>
      <c r="M29" s="162"/>
      <c r="N29" s="162"/>
      <c r="O29" s="219" t="s">
        <v>174</v>
      </c>
      <c r="P29" s="14"/>
      <c r="Q29" s="14"/>
    </row>
    <row r="30" spans="1:17" x14ac:dyDescent="0.3">
      <c r="B30" s="217"/>
      <c r="C30" s="2" t="s">
        <v>144</v>
      </c>
      <c r="D30" s="2" t="s">
        <v>145</v>
      </c>
      <c r="E30" s="2" t="s">
        <v>146</v>
      </c>
      <c r="F30" s="3" t="s">
        <v>147</v>
      </c>
      <c r="G30" s="3" t="s">
        <v>148</v>
      </c>
      <c r="H30" s="2" t="s">
        <v>149</v>
      </c>
      <c r="I30" s="3" t="s">
        <v>150</v>
      </c>
      <c r="J30" s="3" t="s">
        <v>151</v>
      </c>
      <c r="K30" s="3" t="s">
        <v>152</v>
      </c>
      <c r="L30" s="3" t="s">
        <v>153</v>
      </c>
      <c r="M30" s="3" t="s">
        <v>27</v>
      </c>
      <c r="N30" s="3" t="s">
        <v>154</v>
      </c>
      <c r="O30" s="219"/>
    </row>
    <row r="31" spans="1:17" x14ac:dyDescent="0.3">
      <c r="B31" s="5" t="s">
        <v>175</v>
      </c>
      <c r="C31" s="21">
        <f>C8</f>
        <v>22020</v>
      </c>
      <c r="D31" s="21">
        <f t="shared" ref="D31:N31" si="11">D8</f>
        <v>23121</v>
      </c>
      <c r="E31" s="21">
        <f t="shared" si="11"/>
        <v>24277.050000000003</v>
      </c>
      <c r="F31" s="21">
        <f t="shared" si="11"/>
        <v>16614</v>
      </c>
      <c r="G31" s="21">
        <f t="shared" si="11"/>
        <v>16946.28</v>
      </c>
      <c r="H31" s="21">
        <f t="shared" si="11"/>
        <v>27918.607500000002</v>
      </c>
      <c r="I31" s="21">
        <f t="shared" si="11"/>
        <v>17285.205600000001</v>
      </c>
      <c r="J31" s="21">
        <f t="shared" si="11"/>
        <v>17630.909712000001</v>
      </c>
      <c r="K31" s="21">
        <f t="shared" si="11"/>
        <v>17983.527906240004</v>
      </c>
      <c r="L31" s="21">
        <f t="shared" si="11"/>
        <v>18343.198464364803</v>
      </c>
      <c r="M31" s="21">
        <f t="shared" si="11"/>
        <v>18710.0624336521</v>
      </c>
      <c r="N31" s="21">
        <f t="shared" si="11"/>
        <v>19084.263682325141</v>
      </c>
      <c r="O31" s="22">
        <f>SUM(C31:N31)</f>
        <v>239934.105298582</v>
      </c>
    </row>
    <row r="32" spans="1:17" x14ac:dyDescent="0.3">
      <c r="B32" s="23" t="s">
        <v>176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</row>
    <row r="33" spans="2:15" x14ac:dyDescent="0.3">
      <c r="B33" s="26" t="s">
        <v>177</v>
      </c>
      <c r="C33" s="27">
        <v>2500</v>
      </c>
      <c r="D33" s="27">
        <v>2500</v>
      </c>
      <c r="E33" s="27">
        <v>2500</v>
      </c>
      <c r="F33" s="27">
        <v>2500</v>
      </c>
      <c r="G33" s="27">
        <v>2500</v>
      </c>
      <c r="H33" s="27">
        <v>2500</v>
      </c>
      <c r="I33" s="27">
        <v>2500</v>
      </c>
      <c r="J33" s="27">
        <v>2500</v>
      </c>
      <c r="K33" s="27">
        <v>2500</v>
      </c>
      <c r="L33" s="27">
        <v>2500</v>
      </c>
      <c r="M33" s="27">
        <v>2500</v>
      </c>
      <c r="N33" s="27">
        <v>2500</v>
      </c>
      <c r="O33" s="28">
        <f>SUM(C33:N33)</f>
        <v>30000</v>
      </c>
    </row>
    <row r="34" spans="2:15" x14ac:dyDescent="0.3">
      <c r="B34" s="26" t="s">
        <v>178</v>
      </c>
      <c r="C34" s="27">
        <v>400</v>
      </c>
      <c r="D34" s="27">
        <v>400</v>
      </c>
      <c r="E34" s="27">
        <v>350</v>
      </c>
      <c r="F34" s="27">
        <v>350</v>
      </c>
      <c r="G34" s="27">
        <v>400</v>
      </c>
      <c r="H34" s="27">
        <v>400</v>
      </c>
      <c r="I34" s="27">
        <v>350</v>
      </c>
      <c r="J34" s="27">
        <v>350</v>
      </c>
      <c r="K34" s="27">
        <v>350</v>
      </c>
      <c r="L34" s="27">
        <v>350</v>
      </c>
      <c r="M34" s="27">
        <v>350</v>
      </c>
      <c r="N34" s="27">
        <v>400</v>
      </c>
      <c r="O34" s="28">
        <f>SUM(C34:N34)</f>
        <v>4450</v>
      </c>
    </row>
    <row r="35" spans="2:15" x14ac:dyDescent="0.3">
      <c r="B35" s="26" t="s">
        <v>179</v>
      </c>
      <c r="C35" s="27">
        <v>700</v>
      </c>
      <c r="D35" s="27">
        <v>700</v>
      </c>
      <c r="E35" s="27">
        <v>700</v>
      </c>
      <c r="F35" s="27">
        <v>600</v>
      </c>
      <c r="G35" s="27">
        <v>600</v>
      </c>
      <c r="H35" s="27">
        <v>700</v>
      </c>
      <c r="I35" s="27">
        <v>500</v>
      </c>
      <c r="J35" s="27">
        <v>500</v>
      </c>
      <c r="K35" s="27">
        <v>500</v>
      </c>
      <c r="L35" s="27">
        <v>500</v>
      </c>
      <c r="M35" s="27">
        <v>500</v>
      </c>
      <c r="N35" s="27">
        <v>800</v>
      </c>
      <c r="O35" s="28">
        <f>SUM(C35:N35)</f>
        <v>7300</v>
      </c>
    </row>
    <row r="36" spans="2:15" x14ac:dyDescent="0.3">
      <c r="B36" s="26" t="s">
        <v>180</v>
      </c>
      <c r="C36" s="27">
        <v>3000</v>
      </c>
      <c r="D36" s="27">
        <v>3000</v>
      </c>
      <c r="E36" s="27">
        <v>2600</v>
      </c>
      <c r="F36" s="27">
        <v>2600</v>
      </c>
      <c r="G36" s="27">
        <v>3000</v>
      </c>
      <c r="H36" s="27">
        <v>2600</v>
      </c>
      <c r="I36" s="27">
        <v>2600</v>
      </c>
      <c r="J36" s="27">
        <v>2600</v>
      </c>
      <c r="K36" s="27">
        <v>2600</v>
      </c>
      <c r="L36" s="27">
        <v>2600</v>
      </c>
      <c r="M36" s="27">
        <v>2600</v>
      </c>
      <c r="N36" s="27">
        <v>3000</v>
      </c>
      <c r="O36" s="28">
        <f>SUM(C36:N36)</f>
        <v>32800</v>
      </c>
    </row>
    <row r="37" spans="2:15" x14ac:dyDescent="0.3">
      <c r="B37" s="26" t="s">
        <v>181</v>
      </c>
      <c r="C37" s="27">
        <v>200</v>
      </c>
      <c r="D37" s="27">
        <v>200</v>
      </c>
      <c r="E37" s="27">
        <v>200</v>
      </c>
      <c r="F37" s="27">
        <v>200</v>
      </c>
      <c r="G37" s="27">
        <v>200</v>
      </c>
      <c r="H37" s="27">
        <v>200</v>
      </c>
      <c r="I37" s="27">
        <v>200</v>
      </c>
      <c r="J37" s="27">
        <v>200</v>
      </c>
      <c r="K37" s="27">
        <v>200</v>
      </c>
      <c r="L37" s="27">
        <v>200</v>
      </c>
      <c r="M37" s="27">
        <v>200</v>
      </c>
      <c r="N37" s="27">
        <v>200</v>
      </c>
      <c r="O37" s="28">
        <f>SUM(C37:N37)</f>
        <v>2400</v>
      </c>
    </row>
    <row r="38" spans="2:15" ht="15" thickBot="1" x14ac:dyDescent="0.35">
      <c r="B38" s="29" t="s">
        <v>182</v>
      </c>
      <c r="C38" s="30">
        <f>SUM(C33:C37)</f>
        <v>6800</v>
      </c>
      <c r="D38" s="30">
        <f t="shared" ref="D38:N38" si="12">SUM(D33:D37)</f>
        <v>6800</v>
      </c>
      <c r="E38" s="30">
        <f t="shared" si="12"/>
        <v>6350</v>
      </c>
      <c r="F38" s="30">
        <f t="shared" si="12"/>
        <v>6250</v>
      </c>
      <c r="G38" s="30">
        <f t="shared" si="12"/>
        <v>6700</v>
      </c>
      <c r="H38" s="30">
        <f t="shared" si="12"/>
        <v>6400</v>
      </c>
      <c r="I38" s="30">
        <f t="shared" si="12"/>
        <v>6150</v>
      </c>
      <c r="J38" s="30">
        <f t="shared" si="12"/>
        <v>6150</v>
      </c>
      <c r="K38" s="30">
        <f t="shared" si="12"/>
        <v>6150</v>
      </c>
      <c r="L38" s="30">
        <f t="shared" si="12"/>
        <v>6150</v>
      </c>
      <c r="M38" s="30">
        <f t="shared" si="12"/>
        <v>6150</v>
      </c>
      <c r="N38" s="30">
        <f t="shared" si="12"/>
        <v>6900</v>
      </c>
      <c r="O38" s="31">
        <f>SUM(O33:O37)</f>
        <v>76950</v>
      </c>
    </row>
  </sheetData>
  <sheetProtection formatColumns="0" formatRows="0"/>
  <mergeCells count="34">
    <mergeCell ref="C25:N25"/>
    <mergeCell ref="B28:O28"/>
    <mergeCell ref="B29:B30"/>
    <mergeCell ref="C29:E29"/>
    <mergeCell ref="O29:O30"/>
    <mergeCell ref="C21:E21"/>
    <mergeCell ref="F21:H21"/>
    <mergeCell ref="I21:K21"/>
    <mergeCell ref="L21:N21"/>
    <mergeCell ref="C24:E24"/>
    <mergeCell ref="F24:H24"/>
    <mergeCell ref="I24:K24"/>
    <mergeCell ref="L24:N24"/>
    <mergeCell ref="B12:N12"/>
    <mergeCell ref="B13:N13"/>
    <mergeCell ref="B14:B15"/>
    <mergeCell ref="C14:E14"/>
    <mergeCell ref="F14:H14"/>
    <mergeCell ref="I14:K14"/>
    <mergeCell ref="L14:N14"/>
    <mergeCell ref="B11:N11"/>
    <mergeCell ref="B1:N1"/>
    <mergeCell ref="B2:E2"/>
    <mergeCell ref="B3:N3"/>
    <mergeCell ref="B4:B5"/>
    <mergeCell ref="C4:E4"/>
    <mergeCell ref="F4:H4"/>
    <mergeCell ref="I4:K4"/>
    <mergeCell ref="L4:N4"/>
    <mergeCell ref="C9:E9"/>
    <mergeCell ref="F9:H9"/>
    <mergeCell ref="I9:K9"/>
    <mergeCell ref="L9:N9"/>
    <mergeCell ref="C10:N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04b2f9-dd46-44e6-8068-3b75598a0cc5">
      <Terms xmlns="http://schemas.microsoft.com/office/infopath/2007/PartnerControls"/>
    </lcf76f155ced4ddcb4097134ff3c332f>
    <TaxCatchAll xmlns="43282c62-b8a0-44c6-9d63-453f41afe8a0" xsi:nil="true"/>
    <SharedWithUsers xmlns="43282c62-b8a0-44c6-9d63-453f41afe8a0">
      <UserInfo>
        <DisplayName>Kristina Ward</DisplayName>
        <AccountId>16</AccountId>
        <AccountType/>
      </UserInfo>
    </SharedWithUsers>
    <MediaLengthInSeconds xmlns="1204b2f9-dd46-44e6-8068-3b75598a0c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8FA130D5554DB8C8A4F164B6F31C" ma:contentTypeVersion="16" ma:contentTypeDescription="Create a new document." ma:contentTypeScope="" ma:versionID="333c899b7f54a5e005af780964b0a395">
  <xsd:schema xmlns:xsd="http://www.w3.org/2001/XMLSchema" xmlns:xs="http://www.w3.org/2001/XMLSchema" xmlns:p="http://schemas.microsoft.com/office/2006/metadata/properties" xmlns:ns2="1204b2f9-dd46-44e6-8068-3b75598a0cc5" xmlns:ns3="43282c62-b8a0-44c6-9d63-453f41afe8a0" targetNamespace="http://schemas.microsoft.com/office/2006/metadata/properties" ma:root="true" ma:fieldsID="f561c1fc176e713af6d86cef4f02fd85" ns2:_="" ns3:_="">
    <xsd:import namespace="1204b2f9-dd46-44e6-8068-3b75598a0cc5"/>
    <xsd:import namespace="43282c62-b8a0-44c6-9d63-453f41afe8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4b2f9-dd46-44e6-8068-3b75598a0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82c62-b8a0-44c6-9d63-453f41afe8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feadf4-393d-4bf2-a6bd-233a927dde79}" ma:internalName="TaxCatchAll" ma:showField="CatchAllData" ma:web="43282c62-b8a0-44c6-9d63-453f41afe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515209-13FA-4A88-BC99-18AB6816FF71}">
  <ds:schemaRefs>
    <ds:schemaRef ds:uri="http://schemas.microsoft.com/office/2006/metadata/properties"/>
    <ds:schemaRef ds:uri="http://schemas.microsoft.com/office/infopath/2007/PartnerControls"/>
    <ds:schemaRef ds:uri="1204b2f9-dd46-44e6-8068-3b75598a0cc5"/>
    <ds:schemaRef ds:uri="43282c62-b8a0-44c6-9d63-453f41afe8a0"/>
  </ds:schemaRefs>
</ds:datastoreItem>
</file>

<file path=customXml/itemProps2.xml><?xml version="1.0" encoding="utf-8"?>
<ds:datastoreItem xmlns:ds="http://schemas.openxmlformats.org/officeDocument/2006/customXml" ds:itemID="{27D2E08B-D0D2-4827-804A-795BD1E64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B26E3F-5B2B-4FAF-986B-75E608624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4b2f9-dd46-44e6-8068-3b75598a0cc5"/>
    <ds:schemaRef ds:uri="43282c62-b8a0-44c6-9d63-453f41afe8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Cover</vt:lpstr>
      <vt:lpstr>1</vt:lpstr>
      <vt:lpstr>2</vt:lpstr>
      <vt:lpstr>3</vt:lpstr>
      <vt:lpstr>4</vt:lpstr>
      <vt:lpstr>5</vt:lpstr>
      <vt:lpstr>6</vt:lpstr>
      <vt:lpstr>Charts</vt:lpstr>
      <vt:lpstr>Budget for 20xx+1</vt:lpstr>
      <vt:lpstr>'1'!Print_Area</vt:lpstr>
      <vt:lpstr>'2'!Print_Area</vt:lpstr>
      <vt:lpstr>'4'!Print_Area</vt:lpstr>
      <vt:lpstr>'5'!Print_Area</vt:lpstr>
      <vt:lpstr>'6'!Print_Area</vt:lpstr>
      <vt:lpstr>Cover!Print_Area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Compliant Learning Resources</dc:creator>
  <cp:keywords/>
  <dc:description/>
  <cp:lastModifiedBy>Gayelene Townsend</cp:lastModifiedBy>
  <cp:revision/>
  <dcterms:created xsi:type="dcterms:W3CDTF">2018-01-05T06:03:00Z</dcterms:created>
  <dcterms:modified xsi:type="dcterms:W3CDTF">2023-06-08T02:34:01Z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0x010100D4048FA130D5554DB8C8A4F164B6F31C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2022-11-08T09:49:51Z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71b6e3d3-7277-4c53-b0fa-155b44da1a23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7800</vt:r8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_activity">
    <vt:lpwstr>{"FileActivityType":"9","FileActivityTimeStamp":"2023-02-21T22:48:17.393Z","FileActivityUsersOnPage":[{"DisplayName":"Nour Qasem","Id":"nour.qasem@swinburneopen.edu.au"},{"DisplayName":"Kristina Ward","Id":"kristina.ward@soe.edu.au"}],"FileActivityNavigationId":null}</vt:lpwstr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