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COLAB UPLOAD/FNSACC412 Prepare operational budgets/"/>
    </mc:Choice>
  </mc:AlternateContent>
  <xr:revisionPtr revIDLastSave="39" documentId="8_{95EFE844-C034-4BE6-B5D1-A9F63089C75F}" xr6:coauthVersionLast="47" xr6:coauthVersionMax="47" xr10:uidLastSave="{BFDA9E04-088E-4677-88AA-7BF6EC27E92E}"/>
  <bookViews>
    <workbookView xWindow="-75" yWindow="-16320" windowWidth="29040" windowHeight="15840" activeTab="1" xr2:uid="{AA883297-899F-4804-88B9-6A8CE890585D}"/>
  </bookViews>
  <sheets>
    <sheet name="FNSACC412 Cover Page" sheetId="2" r:id="rId1"/>
    <sheet name="Budget 2024"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3" i="1" l="1"/>
  <c r="E21" i="1"/>
  <c r="K34" i="1"/>
  <c r="H34" i="1"/>
  <c r="E34" i="1"/>
  <c r="B34" i="1"/>
  <c r="K20" i="1"/>
  <c r="E20" i="1"/>
  <c r="H18" i="1"/>
  <c r="H20" i="1" s="1"/>
  <c r="E18" i="1"/>
  <c r="K18" i="1"/>
  <c r="B18" i="1"/>
  <c r="B17" i="1"/>
  <c r="B16" i="1"/>
  <c r="N70" i="1"/>
  <c r="N69" i="1"/>
  <c r="K69" i="1"/>
  <c r="H69" i="1"/>
  <c r="E69" i="1"/>
  <c r="B69" i="1"/>
  <c r="N67" i="1"/>
  <c r="N68" i="1"/>
  <c r="N66" i="1"/>
  <c r="H68" i="1"/>
  <c r="E68" i="1"/>
  <c r="B68" i="1"/>
  <c r="K68" i="1"/>
  <c r="K67" i="1"/>
  <c r="H67" i="1"/>
  <c r="E67" i="1"/>
  <c r="B67" i="1"/>
  <c r="E66" i="1"/>
  <c r="H66" i="1"/>
  <c r="K66" i="1"/>
  <c r="B66" i="1"/>
  <c r="E53" i="1"/>
  <c r="H53" i="1"/>
  <c r="K53" i="1"/>
  <c r="B53" i="1"/>
  <c r="K16" i="1"/>
  <c r="H17" i="1" s="1"/>
  <c r="K19" i="1" s="1"/>
  <c r="H16" i="1"/>
  <c r="E17" i="1" s="1"/>
  <c r="H19" i="1" s="1"/>
  <c r="E16" i="1"/>
  <c r="K6" i="1"/>
  <c r="H6" i="1"/>
  <c r="E6" i="1"/>
  <c r="B6" i="1"/>
  <c r="K17" i="1" l="1"/>
  <c r="E19" i="1"/>
  <c r="B20" i="1"/>
  <c r="B30" i="1" s="1"/>
  <c r="K30" i="1"/>
  <c r="H30" i="1"/>
  <c r="E30" i="1"/>
  <c r="B33" i="1" l="1"/>
  <c r="B36" i="1" s="1"/>
  <c r="B52" i="1"/>
  <c r="B54" i="1" s="1"/>
  <c r="H33" i="1"/>
  <c r="H36" i="1" s="1"/>
  <c r="H52" i="1"/>
  <c r="H54" i="1" s="1"/>
  <c r="K33" i="1"/>
  <c r="K36" i="1" s="1"/>
  <c r="K52" i="1"/>
  <c r="K54" i="1" s="1"/>
  <c r="E33" i="1"/>
  <c r="E36" i="1" s="1"/>
  <c r="E52" i="1"/>
  <c r="E54" i="1" s="1"/>
  <c r="E44" i="1" l="1"/>
  <c r="E22" i="1" s="1"/>
  <c r="E7" i="1" s="1"/>
  <c r="E8" i="1" s="1"/>
  <c r="H44" i="1"/>
  <c r="H22" i="1" s="1"/>
  <c r="H21" i="1" s="1"/>
  <c r="H7" i="1" s="1"/>
  <c r="H8" i="1" s="1"/>
  <c r="H64" i="1" s="1"/>
  <c r="H73" i="1" s="1"/>
  <c r="B55" i="1"/>
  <c r="B58" i="1" s="1"/>
  <c r="K44" i="1"/>
  <c r="K22" i="1"/>
  <c r="K21" i="1" s="1"/>
  <c r="K7" i="1" s="1"/>
  <c r="K8" i="1" s="1"/>
  <c r="K64" i="1" s="1"/>
  <c r="B44" i="1"/>
  <c r="B46" i="1" s="1"/>
  <c r="B38" i="1"/>
  <c r="B22" i="1" l="1"/>
  <c r="E64" i="1"/>
  <c r="E73" i="1" s="1"/>
  <c r="K73" i="1"/>
  <c r="N64" i="1"/>
  <c r="B21" i="1" l="1"/>
  <c r="B7" i="1" s="1"/>
  <c r="B8" i="1" s="1"/>
  <c r="B24" i="1"/>
  <c r="B64" i="1" l="1"/>
  <c r="B73" i="1" s="1"/>
  <c r="B10" i="1"/>
</calcChain>
</file>

<file path=xl/sharedStrings.xml><?xml version="1.0" encoding="utf-8"?>
<sst xmlns="http://schemas.openxmlformats.org/spreadsheetml/2006/main" count="116" uniqueCount="73">
  <si>
    <t>Bondi Bikes - Deluxe</t>
  </si>
  <si>
    <t>Expected Sales (Units)</t>
  </si>
  <si>
    <t>Quarter 1</t>
  </si>
  <si>
    <t>Quarter 2</t>
  </si>
  <si>
    <t>Quarter 3</t>
  </si>
  <si>
    <t>Quarter 4</t>
  </si>
  <si>
    <t xml:space="preserve">Deluxe Bikes </t>
  </si>
  <si>
    <t>Unit Selling Price ($)</t>
  </si>
  <si>
    <t>Quarter Total ($)</t>
  </si>
  <si>
    <t>Annual Total Sales ($)</t>
  </si>
  <si>
    <t>Actual Production</t>
  </si>
  <si>
    <t>Budgeted Unit Sales</t>
  </si>
  <si>
    <t>Desired Ending Inventory</t>
  </si>
  <si>
    <t>Total Required Units</t>
  </si>
  <si>
    <t>Less: Beginning Inventory</t>
  </si>
  <si>
    <t>Required Units For Production</t>
  </si>
  <si>
    <t>Production Cost Per Unit ($)</t>
  </si>
  <si>
    <t>Total Unit Production Cost ($)</t>
  </si>
  <si>
    <t>Expected Direct Labour Cost</t>
  </si>
  <si>
    <t>Bike Mechanic Rate/Hour ($)</t>
  </si>
  <si>
    <t>Total Mechanic Cost ($)</t>
  </si>
  <si>
    <t>Other Labour Cost ($)</t>
  </si>
  <si>
    <t>Total Labour Cost ($)</t>
  </si>
  <si>
    <t>Expected Factory Overhead Cost</t>
  </si>
  <si>
    <t>Quarterly Factory Overhead ($)</t>
  </si>
  <si>
    <t>Annual Factory Overhead Cost ($)</t>
  </si>
  <si>
    <t>Raw Materials Cost Per Unit ($)</t>
  </si>
  <si>
    <t xml:space="preserve">Total Cost of Raw Materials Required </t>
  </si>
  <si>
    <t>Less: Beginning Cost of Raw Materials Available</t>
  </si>
  <si>
    <t>Total Budget Required for Production</t>
  </si>
  <si>
    <t>Budget Estimates</t>
  </si>
  <si>
    <t>Year</t>
  </si>
  <si>
    <t>Sales ($)</t>
  </si>
  <si>
    <t>Admin. Expenses</t>
  </si>
  <si>
    <t>Rent ($)</t>
  </si>
  <si>
    <t>Utilities ($)</t>
  </si>
  <si>
    <t>Advertising ($)</t>
  </si>
  <si>
    <t>Salaries ($)</t>
  </si>
  <si>
    <t>Miscellaneous ($)</t>
  </si>
  <si>
    <t>Total Admin. Expenses ($)</t>
  </si>
  <si>
    <t>Jul - Sep</t>
  </si>
  <si>
    <t>Oct - Dec</t>
  </si>
  <si>
    <t>Jan - Mar</t>
  </si>
  <si>
    <t>Apr - Jun</t>
  </si>
  <si>
    <t>Total Annual Cost ($)</t>
  </si>
  <si>
    <t>Bike Mechanic Hours Per Unit</t>
  </si>
  <si>
    <t xml:space="preserve">Total Bike Mechanic Hours </t>
  </si>
  <si>
    <t>Sales Budget for 2024</t>
  </si>
  <si>
    <t>Production Budget for 2024</t>
  </si>
  <si>
    <t>Direct Labour Budget for 2024</t>
  </si>
  <si>
    <t>Factory Overhead Budget for 2024</t>
  </si>
  <si>
    <t>Cost of Raw Materials Required ($)</t>
  </si>
  <si>
    <t>Direct Materials Budget for 2024</t>
  </si>
  <si>
    <t>Budget Estimate for 2024</t>
  </si>
  <si>
    <t>Net Cash Flow ($)</t>
  </si>
  <si>
    <r>
      <t>·</t>
    </r>
    <r>
      <rPr>
        <sz val="7"/>
        <color rgb="FFFF0000"/>
        <rFont val="Simplon Norm"/>
        <family val="2"/>
      </rPr>
      <t xml:space="preserve">        </t>
    </r>
    <r>
      <rPr>
        <sz val="11"/>
        <color rgb="FFFF0000"/>
        <rFont val="Simplon Norm"/>
        <family val="2"/>
      </rPr>
      <t xml:space="preserve">Based on the current actual sales, </t>
    </r>
    <r>
      <rPr>
        <sz val="12"/>
        <color rgb="FFFF0000"/>
        <rFont val="Simplon Norm"/>
        <family val="2"/>
      </rPr>
      <t>Bob wants to increase the expected unit sales for each quarter by 15 per cent. However, the third quarter will be increased by 25 per cent to meet expected demands.</t>
    </r>
    <r>
      <rPr>
        <sz val="11"/>
        <color rgb="FFFF0000"/>
        <rFont val="Simplon Norm"/>
        <family val="2"/>
      </rPr>
      <t> </t>
    </r>
  </si>
  <si>
    <r>
      <t>·</t>
    </r>
    <r>
      <rPr>
        <sz val="7"/>
        <color rgb="FFFF0000"/>
        <rFont val="Simplon Norm"/>
        <family val="2"/>
      </rPr>
      <t xml:space="preserve">        </t>
    </r>
    <r>
      <rPr>
        <sz val="11"/>
        <color rgb="FFFF0000"/>
        <rFont val="Simplon Norm"/>
        <family val="2"/>
      </rPr>
      <t xml:space="preserve">An </t>
    </r>
    <r>
      <rPr>
        <sz val="12"/>
        <color rgb="FFFF0000"/>
        <rFont val="Simplon Norm"/>
        <family val="2"/>
      </rPr>
      <t>additional markup of 40 per cent will be added to the production cost to determine the quarterly selling price. Since production cost is likely high in the third quarter, the markup is at 50 per cent. </t>
    </r>
    <r>
      <rPr>
        <sz val="11"/>
        <color rgb="FFFF0000"/>
        <rFont val="Simplon Norm"/>
        <family val="2"/>
      </rPr>
      <t> </t>
    </r>
  </si>
  <si>
    <r>
      <t>·</t>
    </r>
    <r>
      <rPr>
        <sz val="7"/>
        <color rgb="FFFF0000"/>
        <rFont val="Simplon Norm"/>
        <family val="2"/>
      </rPr>
      <t xml:space="preserve">        </t>
    </r>
    <r>
      <rPr>
        <sz val="11"/>
        <color rgb="FFFF0000"/>
        <rFont val="Simplon Norm"/>
        <family val="2"/>
      </rPr>
      <t xml:space="preserve">Prices during the third quarter are </t>
    </r>
    <r>
      <rPr>
        <sz val="12"/>
        <color rgb="FFFF0000"/>
        <rFont val="Simplon Norm"/>
        <family val="2"/>
      </rPr>
      <t>relatively high as this is the peak season for Bondi Bikes.   </t>
    </r>
    <r>
      <rPr>
        <sz val="11"/>
        <color rgb="FFFF0000"/>
        <rFont val="Simplon Norm"/>
        <family val="2"/>
      </rPr>
      <t> </t>
    </r>
  </si>
  <si>
    <t>Information Provided to Students</t>
  </si>
  <si>
    <t>FNSACC412 Prepare operational budgets</t>
  </si>
  <si>
    <t>Instructions</t>
  </si>
  <si>
    <t>This workbook is required to be completed and submitted as part of your assessment.</t>
  </si>
  <si>
    <t>You will be instructed to complete this workbook in Assessment 2: Task 6.</t>
  </si>
  <si>
    <t>Ensure you save this workbook under the naming convention: FNSACC412_Case Study_A2T6 Workbook_Student Name and upload it to the LMS for marking.</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</si>
  <si>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</si>
  <si>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</si>
  <si>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</si>
  <si>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</si>
  <si>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</si>
  <si>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</si>
  <si>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</si>
  <si>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House of Learning (Provider Number 21583) ABN 21 144 869 634 trading as Colab</t>
  </si>
  <si>
    <r>
      <t>Assessment 2</t>
    </r>
    <r>
      <rPr>
        <sz val="22"/>
        <color rgb="FF13AD85"/>
        <rFont val="Arial"/>
        <family val="2"/>
      </rPr>
      <t>: Task 6</t>
    </r>
    <r>
      <rPr>
        <b/>
        <sz val="22"/>
        <color rgb="FF13AD85"/>
        <rFont val="Arial"/>
        <family val="2"/>
      </rPr>
      <t xml:space="preserve">  </t>
    </r>
    <r>
      <rPr>
        <b/>
        <sz val="22"/>
        <color rgb="FFFF0000"/>
        <rFont val="Arial"/>
        <family val="2"/>
      </rPr>
      <t>ASSESSOR GUIDE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</si>
</sst>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_(* \(#,##0\);_(* &quot;-&quot;_);_(@_)"/>
    <numFmt numFmtId="165" formatCode="_(* #,##0.00_);_(* \(#,##0.00\);_(* &quot;-&quot;_);_(@_)"/>
    <numFmt numFmtId="166" formatCode="_(* #,##0.0_);_(* \(#,##0.0\);_(* &quot;-&quot;?_);_(@_)"/>
    <numFmt numFmtId="167" formatCode="&quot;$&quot;#,##0.00"/>
  </numFmts>
  <fonts count="36" x14ac:knownFonts="1">
    <font>
      <sz val="10"/>
      <color theme="1"/>
      <name val="Arial"/>
      <family val="2"/>
    </font>
    <font>
      <sz val="10"/>
      <color theme="1"/>
      <name val="Arial"/>
      <family val="2"/>
    </font>
    <font>
      <b/>
      <sz val="14"/>
      <name val="Calibri"/>
      <family val="2"/>
      <scheme val="minor"/>
    </font>
    <font>
      <b/>
      <sz val="11"/>
      <color theme="1"/>
      <name val="Arial"/>
      <family val="2"/>
    </font>
    <font>
      <sz val="11"/>
      <color theme="1"/>
      <name val="Arial"/>
      <family val="2"/>
    </font>
    <font>
      <sz val="11"/>
      <name val="Calibri"/>
      <family val="2"/>
      <scheme val="minor"/>
    </font>
    <font>
      <b/>
      <sz val="11"/>
      <name val="Calibri"/>
      <family val="2"/>
      <scheme val="minor"/>
    </font>
    <font>
      <i/>
      <sz val="11"/>
      <name val="Calibri"/>
      <family val="2"/>
      <scheme val="minor"/>
    </font>
    <font>
      <sz val="10"/>
      <color rgb="FFFF0000"/>
      <name val="Arial"/>
      <family val="2"/>
    </font>
    <font>
      <sz val="11"/>
      <color rgb="FFFF0000"/>
      <name val="Calibri"/>
      <family val="2"/>
      <scheme val="minor"/>
    </font>
    <font>
      <b/>
      <sz val="11"/>
      <color rgb="FFFF0000"/>
      <name val="Calibri"/>
      <family val="2"/>
      <scheme val="minor"/>
    </font>
    <font>
      <sz val="11"/>
      <color rgb="FFFF0000"/>
      <name val="Arial"/>
      <family val="2"/>
    </font>
    <font>
      <sz val="10"/>
      <color theme="1"/>
      <name val="Symbol"/>
      <family val="1"/>
      <charset val="2"/>
    </font>
    <font>
      <sz val="11"/>
      <color rgb="FFFF0000"/>
      <name val="Simplon Norm"/>
      <family val="2"/>
    </font>
    <font>
      <sz val="10"/>
      <color rgb="FFFF0000"/>
      <name val="Courier New"/>
      <family val="3"/>
    </font>
    <font>
      <sz val="10"/>
      <color rgb="FFFF0000"/>
      <name val="Simplon Norm"/>
      <family val="2"/>
    </font>
    <font>
      <sz val="7"/>
      <color rgb="FFFF0000"/>
      <name val="Simplon Norm"/>
      <family val="2"/>
    </font>
    <font>
      <sz val="12"/>
      <color rgb="FFFF0000"/>
      <name val="Simplon Norm"/>
      <family val="2"/>
    </font>
    <font>
      <b/>
      <sz val="10"/>
      <color rgb="FFFF0000"/>
      <name val="Arial"/>
      <family val="2"/>
    </font>
    <font>
      <sz val="12"/>
      <color rgb="FF000000"/>
      <name val="Calibri"/>
      <family val="2"/>
      <scheme val="minor"/>
    </font>
    <font>
      <sz val="20"/>
      <color rgb="FF000000"/>
      <name val="Calibri"/>
      <family val="2"/>
      <scheme val="minor"/>
    </font>
    <font>
      <sz val="16"/>
      <color rgb="FF000000"/>
      <name val="Arial"/>
      <family val="2"/>
    </font>
    <font>
      <b/>
      <sz val="16"/>
      <color rgb="FF0D0D0D"/>
      <name val="Arial"/>
      <family val="2"/>
    </font>
    <font>
      <sz val="16"/>
      <color rgb="FFFF0000"/>
      <name val="Arial"/>
      <family val="2"/>
    </font>
    <font>
      <b/>
      <sz val="16"/>
      <color rgb="FF000000"/>
      <name val="Arial"/>
      <family val="2"/>
    </font>
    <font>
      <sz val="22"/>
      <color rgb="FF000000"/>
      <name val="Arial"/>
      <family val="2"/>
    </font>
    <font>
      <b/>
      <sz val="22"/>
      <color rgb="FF13AD85"/>
      <name val="Arial"/>
      <family val="2"/>
    </font>
    <font>
      <sz val="22"/>
      <color rgb="FF13AD85"/>
      <name val="Arial"/>
      <family val="2"/>
    </font>
    <font>
      <sz val="12"/>
      <color rgb="FF000000"/>
      <name val="Arial"/>
      <family val="2"/>
    </font>
    <font>
      <sz val="14"/>
      <color rgb="FF000000"/>
      <name val="Arial"/>
      <family val="2"/>
    </font>
    <font>
      <sz val="10"/>
      <color rgb="FF000000"/>
      <name val="Arial"/>
      <family val="2"/>
    </font>
    <font>
      <b/>
      <sz val="16"/>
      <color rgb="FF000000"/>
      <name val="Simplon Norm"/>
      <family val="2"/>
    </font>
    <font>
      <sz val="16"/>
      <color rgb="FF000000"/>
      <name val="Simplon Norm"/>
      <family val="2"/>
    </font>
    <font>
      <b/>
      <sz val="12"/>
      <color rgb="FF000000"/>
      <name val="Arial"/>
      <family val="2"/>
    </font>
    <font>
      <b/>
      <sz val="11"/>
      <color rgb="FF000000"/>
      <name val="Simplon Norm"/>
      <family val="2"/>
    </font>
    <font>
      <b/>
      <sz val="22"/>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rgb="FF000000"/>
      </patternFill>
    </fill>
  </fills>
  <borders count="4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theme="1" tint="0.499984740745262"/>
      </bottom>
      <diagonal/>
    </border>
    <border>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
      <left style="medium">
        <color indexed="64"/>
      </left>
      <right style="medium">
        <color indexed="64"/>
      </right>
      <top/>
      <bottom style="medium">
        <color indexed="64"/>
      </bottom>
      <diagonal/>
    </border>
    <border>
      <left style="medium">
        <color indexed="64"/>
      </left>
      <right/>
      <top style="thin">
        <color theme="1" tint="0.499984740745262"/>
      </top>
      <bottom style="medium">
        <color indexed="64"/>
      </bottom>
      <diagonal/>
    </border>
    <border>
      <left/>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medium">
        <color theme="1" tint="0.499984740745262"/>
      </right>
      <top style="thin">
        <color theme="1" tint="0.499984740745262"/>
      </top>
      <bottom/>
      <diagonal/>
    </border>
    <border>
      <left style="thin">
        <color theme="1" tint="0.499984740745262"/>
      </left>
      <right style="thin">
        <color theme="1" tint="0.499984740745262"/>
      </right>
      <top style="thin">
        <color indexed="64"/>
      </top>
      <bottom style="double">
        <color indexed="64"/>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indexed="64"/>
      </top>
      <bottom style="double">
        <color indexed="64"/>
      </bottom>
      <diagonal/>
    </border>
    <border>
      <left/>
      <right/>
      <top style="thin">
        <color indexed="64"/>
      </top>
      <bottom style="double">
        <color indexed="64"/>
      </bottom>
      <diagonal/>
    </border>
    <border>
      <left/>
      <right style="thin">
        <color theme="1" tint="0.499984740745262"/>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50">
    <xf numFmtId="0" fontId="0" fillId="0" borderId="0" xfId="0"/>
    <xf numFmtId="0" fontId="5" fillId="0" borderId="9" xfId="0" applyFont="1" applyBorder="1" applyAlignment="1" applyProtection="1">
      <alignment horizontal="right" vertical="center" wrapText="1"/>
      <protection hidden="1"/>
    </xf>
    <xf numFmtId="0" fontId="6" fillId="0" borderId="9" xfId="0" applyFont="1" applyBorder="1" applyAlignment="1" applyProtection="1">
      <alignment horizontal="right" vertical="center" wrapText="1"/>
      <protection hidden="1"/>
    </xf>
    <xf numFmtId="0" fontId="6" fillId="0" borderId="19" xfId="0" applyFont="1" applyBorder="1" applyAlignment="1" applyProtection="1">
      <alignment horizontal="right" vertical="center" wrapText="1"/>
      <protection hidden="1"/>
    </xf>
    <xf numFmtId="0" fontId="5" fillId="0" borderId="9" xfId="0" applyFont="1" applyBorder="1" applyAlignment="1">
      <alignment horizontal="right" vertical="center" wrapText="1"/>
    </xf>
    <xf numFmtId="0" fontId="8" fillId="0" borderId="0" xfId="0" applyFont="1" applyAlignment="1">
      <alignment horizontal="right"/>
    </xf>
    <xf numFmtId="167" fontId="9" fillId="0" borderId="36" xfId="2" applyNumberFormat="1" applyFont="1" applyFill="1" applyBorder="1" applyAlignment="1" applyProtection="1">
      <alignment horizontal="center"/>
      <protection hidden="1"/>
    </xf>
    <xf numFmtId="167" fontId="9" fillId="0" borderId="0" xfId="2" applyNumberFormat="1" applyFont="1" applyFill="1" applyBorder="1" applyAlignment="1" applyProtection="1">
      <alignment horizontal="center"/>
      <protection hidden="1"/>
    </xf>
    <xf numFmtId="0" fontId="5" fillId="0" borderId="19" xfId="0" applyFont="1" applyBorder="1" applyAlignment="1">
      <alignment horizontal="right" vertical="center" wrapText="1"/>
    </xf>
    <xf numFmtId="0" fontId="13" fillId="0" borderId="0" xfId="0" applyFont="1"/>
    <xf numFmtId="0" fontId="14" fillId="0" borderId="0" xfId="0" applyFont="1" applyAlignment="1">
      <alignment horizontal="justify" vertical="center"/>
    </xf>
    <xf numFmtId="0" fontId="13" fillId="0" borderId="0" xfId="0" applyFont="1" applyAlignment="1">
      <alignment horizontal="left" vertical="center"/>
    </xf>
    <xf numFmtId="0" fontId="9" fillId="0" borderId="9" xfId="0" applyFont="1" applyBorder="1" applyAlignment="1" applyProtection="1">
      <alignment horizontal="right" vertical="center" wrapText="1"/>
      <protection hidden="1"/>
    </xf>
    <xf numFmtId="3" fontId="10" fillId="0" borderId="30" xfId="0" applyNumberFormat="1" applyFont="1" applyBorder="1" applyProtection="1">
      <protection hidden="1"/>
    </xf>
    <xf numFmtId="0" fontId="10" fillId="0" borderId="9" xfId="0" applyFont="1" applyBorder="1" applyAlignment="1" applyProtection="1">
      <alignment horizontal="right" vertical="center" wrapText="1"/>
      <protection hidden="1"/>
    </xf>
    <xf numFmtId="3" fontId="10" fillId="0" borderId="30" xfId="0" applyNumberFormat="1" applyFont="1" applyBorder="1" applyAlignment="1" applyProtection="1">
      <alignment horizontal="center"/>
      <protection hidden="1"/>
    </xf>
    <xf numFmtId="0" fontId="18" fillId="0" borderId="0" xfId="0" applyFont="1"/>
    <xf numFmtId="0" fontId="12" fillId="0" borderId="0" xfId="0" applyFont="1" applyAlignment="1">
      <alignment horizontal="center" vertical="center" wrapText="1"/>
    </xf>
    <xf numFmtId="0" fontId="15" fillId="0" borderId="0" xfId="0" applyFont="1" applyAlignment="1">
      <alignment horizontal="left" vertical="center"/>
    </xf>
    <xf numFmtId="3" fontId="10" fillId="0" borderId="29" xfId="2" applyNumberFormat="1" applyFont="1" applyFill="1" applyBorder="1" applyAlignment="1" applyProtection="1">
      <alignment vertical="center" wrapText="1"/>
      <protection hidden="1"/>
    </xf>
    <xf numFmtId="0" fontId="10" fillId="0" borderId="9"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10" fillId="0" borderId="30" xfId="0" applyFont="1" applyBorder="1" applyAlignment="1" applyProtection="1">
      <alignment horizontal="center" vertical="center" wrapText="1"/>
      <protection hidden="1"/>
    </xf>
    <xf numFmtId="3" fontId="9" fillId="0" borderId="29" xfId="2" applyNumberFormat="1" applyFont="1" applyFill="1" applyBorder="1" applyAlignment="1" applyProtection="1">
      <protection hidden="1"/>
    </xf>
    <xf numFmtId="3" fontId="9" fillId="0" borderId="29" xfId="2" applyNumberFormat="1" applyFont="1" applyFill="1" applyBorder="1" applyAlignment="1" applyProtection="1">
      <alignment horizontal="center"/>
      <protection hidden="1"/>
    </xf>
    <xf numFmtId="0" fontId="6" fillId="0" borderId="30" xfId="0" applyFont="1" applyBorder="1" applyAlignment="1" applyProtection="1">
      <alignment horizontal="center" vertical="center" wrapText="1"/>
      <protection hidden="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6" fillId="0" borderId="9" xfId="0" applyFont="1" applyBorder="1" applyAlignment="1" applyProtection="1">
      <alignment horizontal="center" vertical="center" wrapText="1"/>
      <protection hidden="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67" fontId="9" fillId="0" borderId="18" xfId="1" applyNumberFormat="1" applyFont="1" applyFill="1" applyBorder="1" applyAlignment="1" applyProtection="1">
      <alignment horizontal="right" vertical="center" wrapText="1"/>
      <protection hidden="1"/>
    </xf>
    <xf numFmtId="167" fontId="9" fillId="0" borderId="20" xfId="1" applyNumberFormat="1" applyFont="1" applyFill="1" applyBorder="1" applyAlignment="1" applyProtection="1">
      <alignment horizontal="right" vertical="center" wrapText="1"/>
      <protection hidden="1"/>
    </xf>
    <xf numFmtId="167" fontId="9" fillId="0" borderId="21" xfId="1" applyNumberFormat="1" applyFont="1" applyFill="1" applyBorder="1" applyAlignment="1" applyProtection="1">
      <alignment horizontal="right" vertical="center" wrapText="1"/>
      <protection hidden="1"/>
    </xf>
    <xf numFmtId="167" fontId="9" fillId="0" borderId="22" xfId="1" applyNumberFormat="1" applyFont="1" applyFill="1" applyBorder="1" applyAlignment="1" applyProtection="1">
      <alignment horizontal="right" vertical="center" wrapText="1"/>
      <protection hidden="1"/>
    </xf>
    <xf numFmtId="167" fontId="9" fillId="0" borderId="29" xfId="0" applyNumberFormat="1" applyFont="1" applyBorder="1" applyAlignment="1">
      <alignment horizontal="right" vertical="center" wrapText="1"/>
    </xf>
    <xf numFmtId="167" fontId="9" fillId="0" borderId="30" xfId="0" applyNumberFormat="1" applyFont="1" applyBorder="1" applyAlignment="1">
      <alignment horizontal="right" vertical="center" wrapText="1"/>
    </xf>
    <xf numFmtId="164" fontId="9" fillId="0" borderId="10" xfId="0" applyNumberFormat="1" applyFont="1" applyBorder="1" applyAlignment="1">
      <alignment horizontal="center" vertical="center" wrapText="1"/>
    </xf>
    <xf numFmtId="164" fontId="9" fillId="0" borderId="11" xfId="0" applyNumberFormat="1" applyFont="1" applyBorder="1" applyAlignment="1">
      <alignment horizontal="center" vertical="center" wrapText="1"/>
    </xf>
    <xf numFmtId="164" fontId="9" fillId="0" borderId="13" xfId="0" applyNumberFormat="1" applyFont="1" applyBorder="1" applyAlignment="1">
      <alignment horizontal="center" vertical="center" wrapText="1"/>
    </xf>
    <xf numFmtId="164" fontId="9" fillId="0" borderId="29" xfId="0" applyNumberFormat="1" applyFont="1" applyBorder="1" applyProtection="1">
      <protection hidden="1"/>
    </xf>
    <xf numFmtId="167" fontId="9" fillId="0" borderId="37" xfId="2" applyNumberFormat="1" applyFont="1" applyFill="1" applyBorder="1" applyAlignment="1" applyProtection="1">
      <alignment horizontal="right" vertical="center"/>
      <protection hidden="1"/>
    </xf>
    <xf numFmtId="0" fontId="7" fillId="0" borderId="0" xfId="0" applyFont="1" applyProtection="1">
      <protection hidden="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167" fontId="9" fillId="0" borderId="34" xfId="2" applyNumberFormat="1" applyFont="1" applyFill="1" applyBorder="1" applyAlignment="1" applyProtection="1">
      <alignment horizontal="right"/>
      <protection hidden="1"/>
    </xf>
    <xf numFmtId="167" fontId="9" fillId="0" borderId="3" xfId="2" applyNumberFormat="1" applyFont="1" applyFill="1" applyBorder="1" applyAlignment="1" applyProtection="1">
      <alignment horizontal="right"/>
      <protection hidden="1"/>
    </xf>
    <xf numFmtId="167" fontId="9" fillId="0" borderId="35" xfId="2" applyNumberFormat="1" applyFont="1" applyFill="1" applyBorder="1" applyAlignment="1" applyProtection="1">
      <alignment horizontal="right"/>
      <protection hidden="1"/>
    </xf>
    <xf numFmtId="0" fontId="5" fillId="0" borderId="0" xfId="0" applyFont="1" applyProtection="1">
      <protection hidden="1"/>
    </xf>
    <xf numFmtId="167" fontId="9" fillId="0" borderId="38" xfId="0" applyNumberFormat="1" applyFont="1" applyBorder="1" applyAlignment="1" applyProtection="1">
      <alignment horizontal="right" vertical="center"/>
      <protection hidden="1"/>
    </xf>
    <xf numFmtId="167" fontId="9" fillId="0" borderId="39" xfId="0" applyNumberFormat="1" applyFont="1" applyBorder="1" applyAlignment="1" applyProtection="1">
      <alignment horizontal="right" vertical="center"/>
      <protection hidden="1"/>
    </xf>
    <xf numFmtId="167" fontId="9" fillId="0" borderId="40" xfId="0" applyNumberFormat="1" applyFont="1" applyBorder="1" applyAlignment="1" applyProtection="1">
      <alignment horizontal="right" vertical="center"/>
      <protection hidden="1"/>
    </xf>
    <xf numFmtId="167" fontId="9" fillId="0" borderId="10" xfId="0" applyNumberFormat="1" applyFont="1" applyBorder="1" applyAlignment="1" applyProtection="1">
      <alignment horizontal="right" vertical="center"/>
      <protection hidden="1"/>
    </xf>
    <xf numFmtId="167" fontId="9" fillId="0" borderId="11" xfId="0" applyNumberFormat="1" applyFont="1" applyBorder="1" applyAlignment="1" applyProtection="1">
      <alignment horizontal="right" vertical="center"/>
      <protection hidden="1"/>
    </xf>
    <xf numFmtId="167" fontId="9" fillId="0" borderId="12" xfId="0" applyNumberFormat="1" applyFont="1" applyBorder="1" applyAlignment="1" applyProtection="1">
      <alignment horizontal="right" vertical="center"/>
      <protection hidden="1"/>
    </xf>
    <xf numFmtId="167" fontId="9" fillId="0" borderId="14" xfId="0" applyNumberFormat="1" applyFont="1" applyBorder="1" applyAlignment="1" applyProtection="1">
      <alignment horizontal="right" vertical="center"/>
      <protection hidden="1"/>
    </xf>
    <xf numFmtId="167" fontId="9" fillId="0" borderId="15" xfId="0" applyNumberFormat="1" applyFont="1" applyBorder="1" applyAlignment="1" applyProtection="1">
      <alignment horizontal="right" vertical="center"/>
      <protection hidden="1"/>
    </xf>
    <xf numFmtId="167" fontId="9" fillId="0" borderId="16" xfId="0" applyNumberFormat="1" applyFont="1" applyBorder="1" applyAlignment="1" applyProtection="1">
      <alignment horizontal="right" vertical="center"/>
      <protection hidden="1"/>
    </xf>
    <xf numFmtId="166" fontId="9" fillId="0" borderId="10" xfId="1" applyNumberFormat="1" applyFont="1" applyFill="1" applyBorder="1" applyAlignment="1" applyProtection="1">
      <alignment horizontal="right" vertical="center" wrapText="1"/>
      <protection hidden="1"/>
    </xf>
    <xf numFmtId="166" fontId="9" fillId="0" borderId="11" xfId="1" applyNumberFormat="1" applyFont="1" applyFill="1" applyBorder="1" applyAlignment="1" applyProtection="1">
      <alignment horizontal="right" vertical="center" wrapText="1"/>
      <protection hidden="1"/>
    </xf>
    <xf numFmtId="166" fontId="9" fillId="0" borderId="12" xfId="1" applyNumberFormat="1" applyFont="1" applyFill="1" applyBorder="1" applyAlignment="1" applyProtection="1">
      <alignment horizontal="right" vertical="center" wrapText="1"/>
      <protection hidden="1"/>
    </xf>
    <xf numFmtId="164" fontId="9" fillId="0" borderId="10" xfId="1" applyNumberFormat="1" applyFont="1" applyFill="1" applyBorder="1" applyAlignment="1" applyProtection="1">
      <alignment horizontal="right" vertical="center" wrapText="1"/>
      <protection hidden="1"/>
    </xf>
    <xf numFmtId="164" fontId="9" fillId="0" borderId="11" xfId="1" applyNumberFormat="1" applyFont="1" applyFill="1" applyBorder="1" applyAlignment="1" applyProtection="1">
      <alignment horizontal="right" vertical="center" wrapText="1"/>
      <protection hidden="1"/>
    </xf>
    <xf numFmtId="164" fontId="9" fillId="0" borderId="12" xfId="1" applyNumberFormat="1" applyFont="1" applyFill="1" applyBorder="1" applyAlignment="1" applyProtection="1">
      <alignment horizontal="right" vertical="center" wrapText="1"/>
      <protection hidden="1"/>
    </xf>
    <xf numFmtId="164" fontId="9" fillId="0" borderId="10" xfId="0" applyNumberFormat="1" applyFont="1" applyBorder="1" applyProtection="1">
      <protection hidden="1"/>
    </xf>
    <xf numFmtId="164" fontId="9" fillId="0" borderId="11" xfId="0" applyNumberFormat="1" applyFont="1" applyBorder="1" applyProtection="1">
      <protection hidden="1"/>
    </xf>
    <xf numFmtId="164" fontId="9" fillId="0" borderId="12" xfId="0" applyNumberFormat="1" applyFont="1" applyBorder="1" applyProtection="1">
      <protection hidden="1"/>
    </xf>
    <xf numFmtId="167" fontId="9" fillId="0" borderId="10" xfId="2" applyNumberFormat="1" applyFont="1" applyFill="1" applyBorder="1" applyAlignment="1" applyProtection="1">
      <alignment horizontal="right" vertical="center"/>
      <protection hidden="1"/>
    </xf>
    <xf numFmtId="167" fontId="9" fillId="0" borderId="11" xfId="2" applyNumberFormat="1" applyFont="1" applyFill="1" applyBorder="1" applyAlignment="1" applyProtection="1">
      <alignment horizontal="right" vertical="center"/>
      <protection hidden="1"/>
    </xf>
    <xf numFmtId="167" fontId="9" fillId="0" borderId="12" xfId="2" applyNumberFormat="1" applyFont="1" applyFill="1" applyBorder="1" applyAlignment="1" applyProtection="1">
      <alignment horizontal="right" vertical="center"/>
      <protection hidden="1"/>
    </xf>
    <xf numFmtId="167" fontId="9" fillId="0" borderId="14" xfId="1" applyNumberFormat="1" applyFont="1" applyFill="1" applyBorder="1" applyAlignment="1" applyProtection="1">
      <alignment horizontal="right" vertical="center" wrapText="1"/>
      <protection hidden="1"/>
    </xf>
    <xf numFmtId="167" fontId="9" fillId="0" borderId="15" xfId="1" applyNumberFormat="1" applyFont="1" applyFill="1" applyBorder="1" applyAlignment="1" applyProtection="1">
      <alignment horizontal="right" vertical="center" wrapText="1"/>
      <protection hidden="1"/>
    </xf>
    <xf numFmtId="167" fontId="9" fillId="0" borderId="16" xfId="1" applyNumberFormat="1" applyFont="1" applyFill="1" applyBorder="1" applyAlignment="1" applyProtection="1">
      <alignment horizontal="right" vertical="center" wrapText="1"/>
      <protection hidden="1"/>
    </xf>
    <xf numFmtId="167" fontId="9" fillId="0" borderId="38" xfId="2" applyNumberFormat="1" applyFont="1" applyFill="1" applyBorder="1" applyAlignment="1" applyProtection="1">
      <alignment horizontal="right" vertical="center" wrapText="1"/>
      <protection hidden="1"/>
    </xf>
    <xf numFmtId="167" fontId="9" fillId="0" borderId="39" xfId="2" applyNumberFormat="1" applyFont="1" applyFill="1" applyBorder="1" applyAlignment="1" applyProtection="1">
      <alignment horizontal="right" vertical="center" wrapText="1"/>
      <protection hidden="1"/>
    </xf>
    <xf numFmtId="167" fontId="9" fillId="0" borderId="40" xfId="2" applyNumberFormat="1" applyFont="1" applyFill="1" applyBorder="1" applyAlignment="1" applyProtection="1">
      <alignment horizontal="right" vertical="center" wrapText="1"/>
      <protection hidden="1"/>
    </xf>
    <xf numFmtId="164" fontId="9" fillId="0" borderId="10" xfId="0" applyNumberFormat="1" applyFont="1" applyBorder="1" applyAlignment="1" applyProtection="1">
      <alignment vertical="center"/>
      <protection hidden="1"/>
    </xf>
    <xf numFmtId="164" fontId="9" fillId="0" borderId="11" xfId="0" applyNumberFormat="1" applyFont="1" applyBorder="1" applyAlignment="1" applyProtection="1">
      <alignment vertical="center"/>
      <protection hidden="1"/>
    </xf>
    <xf numFmtId="164" fontId="9" fillId="0" borderId="12" xfId="0" applyNumberFormat="1" applyFont="1" applyBorder="1" applyAlignment="1" applyProtection="1">
      <alignment vertical="center"/>
      <protection hidden="1"/>
    </xf>
    <xf numFmtId="164" fontId="9" fillId="0" borderId="13" xfId="0" applyNumberFormat="1" applyFont="1" applyBorder="1" applyAlignment="1" applyProtection="1">
      <alignment vertical="center"/>
      <protection hidden="1"/>
    </xf>
    <xf numFmtId="164" fontId="9" fillId="0" borderId="10" xfId="1" applyNumberFormat="1" applyFont="1" applyFill="1" applyBorder="1" applyAlignment="1" applyProtection="1">
      <alignment vertical="center" wrapText="1"/>
      <protection hidden="1"/>
    </xf>
    <xf numFmtId="164" fontId="9" fillId="0" borderId="11" xfId="1" applyNumberFormat="1" applyFont="1" applyFill="1" applyBorder="1" applyAlignment="1" applyProtection="1">
      <alignment vertical="center" wrapText="1"/>
      <protection hidden="1"/>
    </xf>
    <xf numFmtId="164" fontId="9" fillId="0" borderId="12" xfId="1" applyNumberFormat="1" applyFont="1" applyFill="1" applyBorder="1" applyAlignment="1" applyProtection="1">
      <alignment vertical="center" wrapText="1"/>
      <protection hidden="1"/>
    </xf>
    <xf numFmtId="164" fontId="9" fillId="0" borderId="10" xfId="2" applyNumberFormat="1" applyFont="1" applyFill="1" applyBorder="1" applyAlignment="1" applyProtection="1">
      <alignment vertical="center" wrapText="1"/>
      <protection hidden="1"/>
    </xf>
    <xf numFmtId="164" fontId="9" fillId="0" borderId="11" xfId="2" applyNumberFormat="1" applyFont="1" applyFill="1" applyBorder="1" applyAlignment="1" applyProtection="1">
      <alignment vertical="center" wrapText="1"/>
      <protection hidden="1"/>
    </xf>
    <xf numFmtId="164" fontId="9" fillId="0" borderId="12" xfId="2" applyNumberFormat="1" applyFont="1" applyFill="1" applyBorder="1" applyAlignment="1" applyProtection="1">
      <alignment vertical="center" wrapText="1"/>
      <protection hidden="1"/>
    </xf>
    <xf numFmtId="164" fontId="9" fillId="0" borderId="13" xfId="2" applyNumberFormat="1" applyFont="1" applyFill="1" applyBorder="1" applyAlignment="1" applyProtection="1">
      <alignment vertical="center" wrapText="1"/>
      <protection hidden="1"/>
    </xf>
    <xf numFmtId="164" fontId="9" fillId="0" borderId="13" xfId="1" applyNumberFormat="1" applyFont="1" applyFill="1" applyBorder="1" applyAlignment="1" applyProtection="1">
      <alignment vertical="center" wrapText="1"/>
      <protection hidden="1"/>
    </xf>
    <xf numFmtId="167" fontId="5" fillId="0" borderId="20" xfId="2" applyNumberFormat="1" applyFont="1" applyFill="1" applyBorder="1" applyAlignment="1" applyProtection="1">
      <alignment horizontal="right" vertical="center" wrapText="1"/>
      <protection hidden="1"/>
    </xf>
    <xf numFmtId="167" fontId="5" fillId="0" borderId="21" xfId="2" applyNumberFormat="1" applyFont="1" applyFill="1" applyBorder="1" applyAlignment="1" applyProtection="1">
      <alignment horizontal="right" vertical="center" wrapText="1"/>
      <protection hidden="1"/>
    </xf>
    <xf numFmtId="167" fontId="5" fillId="0" borderId="22" xfId="2" applyNumberFormat="1" applyFont="1" applyFill="1" applyBorder="1" applyAlignment="1" applyProtection="1">
      <alignment horizontal="right" vertical="center" wrapText="1"/>
      <protection hidden="1"/>
    </xf>
    <xf numFmtId="0" fontId="5" fillId="0" borderId="0" xfId="0" applyFont="1" applyAlignment="1">
      <alignment horizontal="center" vertical="center" wrapText="1"/>
    </xf>
    <xf numFmtId="165" fontId="9" fillId="0" borderId="20" xfId="2" applyNumberFormat="1" applyFont="1" applyFill="1" applyBorder="1" applyAlignment="1" applyProtection="1">
      <alignment horizontal="center" vertical="center" wrapText="1"/>
      <protection hidden="1"/>
    </xf>
    <xf numFmtId="165" fontId="9" fillId="0" borderId="21" xfId="2" applyNumberFormat="1" applyFont="1" applyFill="1" applyBorder="1" applyAlignment="1" applyProtection="1">
      <alignment horizontal="center" vertical="center" wrapText="1"/>
      <protection hidden="1"/>
    </xf>
    <xf numFmtId="167" fontId="9" fillId="0" borderId="20" xfId="0" applyNumberFormat="1" applyFont="1" applyBorder="1" applyAlignment="1" applyProtection="1">
      <alignment horizontal="center" vertical="center"/>
      <protection hidden="1"/>
    </xf>
    <xf numFmtId="167" fontId="9" fillId="0" borderId="21" xfId="0" applyNumberFormat="1" applyFont="1" applyBorder="1" applyAlignment="1" applyProtection="1">
      <alignment horizontal="center" vertical="center"/>
      <protection hidden="1"/>
    </xf>
    <xf numFmtId="0" fontId="2" fillId="0" borderId="0" xfId="0" applyFont="1" applyAlignment="1">
      <alignment horizontal="center" vertical="center" wrapText="1"/>
    </xf>
    <xf numFmtId="0" fontId="0" fillId="0" borderId="0" xfId="0" applyAlignment="1" applyProtection="1">
      <alignment horizontal="center" vertical="center" wrapText="1"/>
      <protection hidden="1"/>
    </xf>
    <xf numFmtId="167" fontId="9" fillId="0" borderId="14" xfId="2" applyNumberFormat="1" applyFont="1" applyFill="1" applyBorder="1" applyAlignment="1" applyProtection="1">
      <alignment horizontal="right" vertical="center" wrapText="1"/>
      <protection hidden="1"/>
    </xf>
    <xf numFmtId="167" fontId="9" fillId="0" borderId="15" xfId="2" applyNumberFormat="1" applyFont="1" applyFill="1" applyBorder="1" applyAlignment="1" applyProtection="1">
      <alignment horizontal="right" vertical="center" wrapText="1"/>
      <protection hidden="1"/>
    </xf>
    <xf numFmtId="167" fontId="9" fillId="0" borderId="16" xfId="2" applyNumberFormat="1" applyFont="1" applyFill="1" applyBorder="1" applyAlignment="1" applyProtection="1">
      <alignment horizontal="right" vertical="center" wrapText="1"/>
      <protection hidden="1"/>
    </xf>
    <xf numFmtId="167" fontId="9" fillId="0" borderId="17" xfId="2" applyNumberFormat="1" applyFont="1" applyFill="1" applyBorder="1" applyAlignment="1" applyProtection="1">
      <alignment horizontal="right" vertical="center" wrapText="1"/>
      <protection hidden="1"/>
    </xf>
    <xf numFmtId="167" fontId="9" fillId="0" borderId="18" xfId="2" applyNumberFormat="1" applyFont="1" applyFill="1" applyBorder="1" applyAlignment="1" applyProtection="1">
      <alignment horizontal="right" vertical="center" wrapText="1"/>
      <protection hidden="1"/>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6" fillId="4" borderId="23" xfId="0" applyFont="1" applyFill="1" applyBorder="1" applyAlignment="1" applyProtection="1">
      <alignment horizontal="right" vertical="center" wrapText="1"/>
      <protection hidden="1"/>
    </xf>
    <xf numFmtId="167" fontId="10" fillId="4" borderId="24" xfId="2" applyNumberFormat="1" applyFont="1" applyFill="1" applyBorder="1" applyAlignment="1" applyProtection="1">
      <alignment horizontal="right" vertical="center" wrapText="1"/>
      <protection hidden="1"/>
    </xf>
    <xf numFmtId="167" fontId="10" fillId="4" borderId="25" xfId="2" applyNumberFormat="1" applyFont="1" applyFill="1" applyBorder="1" applyAlignment="1" applyProtection="1">
      <alignment horizontal="right" vertical="center" wrapText="1"/>
      <protection hidden="1"/>
    </xf>
    <xf numFmtId="164" fontId="10" fillId="4" borderId="26" xfId="2" applyNumberFormat="1" applyFont="1" applyFill="1" applyBorder="1" applyAlignment="1" applyProtection="1">
      <alignment horizontal="center" vertical="center" wrapText="1"/>
      <protection hidden="1"/>
    </xf>
    <xf numFmtId="164" fontId="10" fillId="4" borderId="27" xfId="2" applyNumberFormat="1" applyFont="1" applyFill="1" applyBorder="1" applyAlignment="1" applyProtection="1">
      <alignment horizontal="center" vertical="center" wrapText="1"/>
      <protection hidden="1"/>
    </xf>
    <xf numFmtId="164" fontId="10" fillId="4" borderId="28" xfId="2" applyNumberFormat="1" applyFont="1" applyFill="1" applyBorder="1" applyAlignment="1" applyProtection="1">
      <alignment horizontal="center" vertical="center" wrapText="1"/>
      <protection hidden="1"/>
    </xf>
    <xf numFmtId="167" fontId="10" fillId="4" borderId="26" xfId="1" applyNumberFormat="1" applyFont="1" applyFill="1" applyBorder="1" applyAlignment="1" applyProtection="1">
      <alignment horizontal="right" vertical="center" wrapText="1"/>
      <protection hidden="1"/>
    </xf>
    <xf numFmtId="167" fontId="10" fillId="4" borderId="27" xfId="1" applyNumberFormat="1" applyFont="1" applyFill="1" applyBorder="1" applyAlignment="1" applyProtection="1">
      <alignment horizontal="right" vertical="center" wrapText="1"/>
      <protection hidden="1"/>
    </xf>
    <xf numFmtId="167" fontId="10" fillId="4" borderId="28" xfId="1" applyNumberFormat="1" applyFont="1" applyFill="1" applyBorder="1" applyAlignment="1" applyProtection="1">
      <alignment horizontal="right" vertical="center" wrapText="1"/>
      <protection hidden="1"/>
    </xf>
    <xf numFmtId="167" fontId="10" fillId="4" borderId="26" xfId="2" applyNumberFormat="1" applyFont="1" applyFill="1" applyBorder="1" applyAlignment="1" applyProtection="1">
      <alignment horizontal="right"/>
      <protection hidden="1"/>
    </xf>
    <xf numFmtId="167" fontId="10" fillId="4" borderId="27" xfId="2" applyNumberFormat="1" applyFont="1" applyFill="1" applyBorder="1" applyAlignment="1" applyProtection="1">
      <alignment horizontal="right"/>
      <protection hidden="1"/>
    </xf>
    <xf numFmtId="167" fontId="10" fillId="4" borderId="28" xfId="2" applyNumberFormat="1" applyFont="1" applyFill="1" applyBorder="1" applyAlignment="1" applyProtection="1">
      <alignment horizontal="right"/>
      <protection hidden="1"/>
    </xf>
    <xf numFmtId="167" fontId="10" fillId="4" borderId="24" xfId="2" applyNumberFormat="1" applyFont="1" applyFill="1" applyBorder="1" applyAlignment="1" applyProtection="1">
      <alignment horizontal="right" vertical="center"/>
      <protection hidden="1"/>
    </xf>
    <xf numFmtId="167" fontId="10" fillId="4" borderId="25" xfId="2" applyNumberFormat="1" applyFont="1" applyFill="1" applyBorder="1" applyAlignment="1" applyProtection="1">
      <alignment horizontal="right" vertical="center"/>
      <protection hidden="1"/>
    </xf>
    <xf numFmtId="0" fontId="10" fillId="4" borderId="23" xfId="0" applyFont="1" applyFill="1" applyBorder="1" applyAlignment="1" applyProtection="1">
      <alignment horizontal="right" vertical="center" wrapText="1"/>
      <protection hidden="1"/>
    </xf>
    <xf numFmtId="3" fontId="10" fillId="4" borderId="24" xfId="2" applyNumberFormat="1" applyFont="1" applyFill="1" applyBorder="1" applyAlignment="1" applyProtection="1">
      <alignment horizontal="right" vertical="center" wrapText="1" indent="1"/>
      <protection hidden="1"/>
    </xf>
    <xf numFmtId="3" fontId="10" fillId="4" borderId="25" xfId="0" applyNumberFormat="1" applyFont="1" applyFill="1" applyBorder="1" applyProtection="1">
      <protection hidden="1"/>
    </xf>
    <xf numFmtId="0" fontId="19" fillId="0" borderId="0" xfId="0" applyFont="1"/>
    <xf numFmtId="0" fontId="19" fillId="5" borderId="0" xfId="0" applyFont="1" applyFill="1"/>
    <xf numFmtId="0" fontId="20" fillId="5" borderId="0" xfId="0" applyFont="1" applyFill="1"/>
    <xf numFmtId="0" fontId="21" fillId="0" borderId="0" xfId="0" applyFont="1"/>
    <xf numFmtId="0" fontId="22" fillId="5" borderId="0" xfId="0" applyFont="1" applyFill="1" applyAlignment="1">
      <alignment vertical="center"/>
    </xf>
    <xf numFmtId="0" fontId="23" fillId="5" borderId="0" xfId="0" applyFont="1" applyFill="1"/>
    <xf numFmtId="0" fontId="21" fillId="5" borderId="0" xfId="0" applyFont="1" applyFill="1"/>
    <xf numFmtId="0" fontId="21" fillId="5" borderId="0" xfId="0" applyFont="1" applyFill="1" applyAlignment="1">
      <alignment horizontal="left" vertical="center"/>
    </xf>
    <xf numFmtId="0" fontId="24" fillId="0" borderId="0" xfId="0" applyFont="1"/>
    <xf numFmtId="0" fontId="25" fillId="5" borderId="0" xfId="0" applyFont="1" applyFill="1" applyAlignment="1">
      <alignment vertical="center"/>
    </xf>
    <xf numFmtId="0" fontId="19" fillId="0" borderId="0" xfId="0" applyFont="1" applyAlignment="1">
      <alignment horizontal="left"/>
    </xf>
    <xf numFmtId="0" fontId="26" fillId="5" borderId="0" xfId="0" applyFont="1" applyFill="1" applyAlignment="1">
      <alignment horizontal="left" vertical="center"/>
    </xf>
    <xf numFmtId="0" fontId="28" fillId="5" borderId="0" xfId="0" applyFont="1" applyFill="1"/>
    <xf numFmtId="0" fontId="29" fillId="5"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wrapText="1"/>
    </xf>
    <xf numFmtId="0" fontId="19" fillId="0" borderId="0" xfId="0" applyFont="1"/>
    <xf numFmtId="0" fontId="31" fillId="5" borderId="0" xfId="0" applyFont="1" applyFill="1" applyAlignment="1">
      <alignment horizontal="left" vertical="top" wrapText="1"/>
    </xf>
    <xf numFmtId="0" fontId="0" fillId="5" borderId="0" xfId="0" applyFill="1" applyAlignment="1">
      <alignment horizontal="left" vertical="top" wrapText="1"/>
    </xf>
    <xf numFmtId="0" fontId="32" fillId="5" borderId="0" xfId="0" applyFont="1" applyFill="1" applyAlignment="1">
      <alignment horizontal="left" vertical="top" wrapText="1"/>
    </xf>
    <xf numFmtId="0" fontId="29" fillId="5" borderId="0" xfId="0" applyFont="1" applyFill="1" applyAlignment="1">
      <alignment horizontal="left" vertical="top" wrapText="1"/>
    </xf>
    <xf numFmtId="0" fontId="28" fillId="5" borderId="0" xfId="0" applyFont="1" applyFill="1" applyAlignment="1">
      <alignment horizontal="center" vertical="top" wrapText="1"/>
    </xf>
    <xf numFmtId="0" fontId="0" fillId="5" borderId="0" xfId="0" applyFill="1" applyAlignment="1">
      <alignment horizontal="center" vertical="top" wrapText="1"/>
    </xf>
    <xf numFmtId="0" fontId="33" fillId="5" borderId="0" xfId="0" applyFont="1" applyFill="1" applyAlignment="1">
      <alignment horizontal="center" vertical="top" wrapText="1"/>
    </xf>
    <xf numFmtId="0" fontId="34" fillId="0" borderId="0" xfId="0" applyFo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436245</xdr:colOff>
      <xdr:row>2</xdr:row>
      <xdr:rowOff>819150</xdr:rowOff>
    </xdr:to>
    <xdr:pic>
      <xdr:nvPicPr>
        <xdr:cNvPr id="3" name="Picture 2">
          <a:extLst>
            <a:ext uri="{FF2B5EF4-FFF2-40B4-BE49-F238E27FC236}">
              <a16:creationId xmlns:a16="http://schemas.microsoft.com/office/drawing/2014/main" id="{471F4B15-A4DA-4422-984A-722D93E6F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00050"/>
          <a:ext cx="287464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B66B-96A8-42E4-B6D9-0E469D13FE31}">
  <dimension ref="A1:S34"/>
  <sheetViews>
    <sheetView workbookViewId="0">
      <selection activeCell="Q9" sqref="Q9"/>
    </sheetView>
  </sheetViews>
  <sheetFormatPr defaultRowHeight="13.2" x14ac:dyDescent="0.25"/>
  <sheetData>
    <row r="1" spans="1:19" ht="15.6" x14ac:dyDescent="0.3">
      <c r="A1" s="125"/>
      <c r="B1" s="126"/>
      <c r="C1" s="126"/>
      <c r="D1" s="126"/>
      <c r="E1" s="126"/>
      <c r="F1" s="126"/>
      <c r="G1" s="126"/>
      <c r="H1" s="126"/>
      <c r="I1" s="126"/>
      <c r="J1" s="126"/>
      <c r="K1" s="126"/>
      <c r="L1" s="126"/>
      <c r="M1" s="126"/>
      <c r="N1" s="126"/>
      <c r="O1" s="126"/>
      <c r="P1" s="126"/>
      <c r="Q1" s="126"/>
      <c r="R1" s="125"/>
      <c r="S1" s="125"/>
    </row>
    <row r="2" spans="1:19" ht="15.6" x14ac:dyDescent="0.3">
      <c r="A2" s="125"/>
      <c r="B2" s="126"/>
      <c r="C2" s="126"/>
      <c r="D2" s="126"/>
      <c r="E2" s="126"/>
      <c r="F2" s="126"/>
      <c r="G2" s="126"/>
      <c r="H2" s="126"/>
      <c r="I2" s="126"/>
      <c r="J2" s="126"/>
      <c r="K2" s="126"/>
      <c r="L2" s="126"/>
      <c r="M2" s="126"/>
      <c r="N2" s="126"/>
      <c r="O2" s="126"/>
      <c r="P2" s="126"/>
      <c r="Q2" s="126"/>
      <c r="R2" s="125"/>
      <c r="S2" s="125"/>
    </row>
    <row r="3" spans="1:19" ht="81.599999999999994" customHeight="1" x14ac:dyDescent="0.5">
      <c r="A3" s="125"/>
      <c r="C3" s="126"/>
      <c r="D3" s="126"/>
      <c r="E3" s="127"/>
      <c r="F3" s="127"/>
      <c r="G3" s="127"/>
      <c r="H3" s="127"/>
      <c r="I3" s="127"/>
      <c r="J3" s="127"/>
      <c r="K3" s="127"/>
      <c r="L3" s="127"/>
      <c r="M3" s="127"/>
      <c r="N3" s="126"/>
      <c r="O3" s="126"/>
      <c r="P3" s="126"/>
      <c r="Q3" s="126"/>
      <c r="R3" s="125"/>
      <c r="S3" s="125"/>
    </row>
    <row r="4" spans="1:19" ht="15.6" x14ac:dyDescent="0.3">
      <c r="A4" s="125"/>
      <c r="C4" s="126"/>
      <c r="D4" s="126"/>
      <c r="E4" s="126"/>
      <c r="F4" s="126"/>
      <c r="G4" s="126"/>
      <c r="H4" s="126"/>
      <c r="I4" s="126"/>
      <c r="J4" s="126"/>
      <c r="K4" s="126"/>
      <c r="L4" s="126"/>
      <c r="M4" s="126"/>
      <c r="N4" s="126"/>
      <c r="O4" s="126"/>
      <c r="P4" s="126"/>
      <c r="Q4" s="126"/>
      <c r="R4" s="125"/>
      <c r="S4" s="125"/>
    </row>
    <row r="5" spans="1:19" ht="21" x14ac:dyDescent="0.35">
      <c r="A5" s="128"/>
      <c r="B5" s="129" t="s">
        <v>59</v>
      </c>
      <c r="C5" s="129"/>
      <c r="D5" s="129"/>
      <c r="E5" s="129"/>
      <c r="F5" s="129"/>
      <c r="G5" s="129"/>
      <c r="H5" s="129"/>
      <c r="I5" s="129"/>
      <c r="J5" s="129"/>
      <c r="K5" s="129"/>
      <c r="L5" s="130"/>
      <c r="M5" s="131"/>
      <c r="N5" s="131"/>
      <c r="O5" s="131"/>
      <c r="P5" s="131"/>
      <c r="Q5" s="131"/>
      <c r="R5" s="128"/>
      <c r="S5" s="128"/>
    </row>
    <row r="6" spans="1:19" ht="20.399999999999999" x14ac:dyDescent="0.35">
      <c r="A6" s="128"/>
      <c r="B6" s="132"/>
      <c r="C6" s="131"/>
      <c r="D6" s="131"/>
      <c r="E6" s="131"/>
      <c r="F6" s="131"/>
      <c r="G6" s="131"/>
      <c r="H6" s="131"/>
      <c r="I6" s="131"/>
      <c r="J6" s="131"/>
      <c r="K6" s="131"/>
      <c r="L6" s="131"/>
      <c r="M6" s="131"/>
      <c r="N6" s="131"/>
      <c r="O6" s="131"/>
      <c r="P6" s="131"/>
      <c r="Q6" s="131"/>
      <c r="R6" s="128"/>
      <c r="S6" s="128"/>
    </row>
    <row r="7" spans="1:19" ht="27.6" x14ac:dyDescent="0.4">
      <c r="A7" s="125"/>
      <c r="B7" s="133"/>
      <c r="C7" s="134"/>
      <c r="D7" s="134"/>
      <c r="E7" s="134"/>
      <c r="F7" s="134"/>
      <c r="G7" s="134"/>
      <c r="H7" s="134"/>
      <c r="I7" s="134"/>
      <c r="J7" s="134"/>
      <c r="K7" s="134"/>
      <c r="L7" s="134"/>
      <c r="M7" s="134"/>
      <c r="N7" s="134"/>
      <c r="O7" s="134"/>
      <c r="P7" s="126"/>
      <c r="Q7" s="126"/>
      <c r="R7" s="125"/>
      <c r="S7" s="125"/>
    </row>
    <row r="8" spans="1:19" ht="28.2" x14ac:dyDescent="0.3">
      <c r="A8" s="135"/>
      <c r="B8" s="136" t="s">
        <v>72</v>
      </c>
      <c r="C8" s="136"/>
      <c r="D8" s="136"/>
      <c r="E8" s="136"/>
      <c r="F8" s="136"/>
      <c r="G8" s="136"/>
      <c r="H8" s="136"/>
      <c r="I8" s="136"/>
      <c r="J8" s="136"/>
      <c r="K8" s="135"/>
      <c r="L8" s="135"/>
      <c r="M8" s="135"/>
      <c r="N8" s="135"/>
      <c r="O8" s="135"/>
      <c r="P8" s="135"/>
      <c r="Q8" s="135"/>
      <c r="R8" s="135"/>
      <c r="S8" s="135"/>
    </row>
    <row r="9" spans="1:19" ht="15.6" x14ac:dyDescent="0.3">
      <c r="A9" s="125"/>
      <c r="B9" s="137"/>
      <c r="C9" s="137"/>
      <c r="D9" s="137"/>
      <c r="E9" s="137"/>
      <c r="F9" s="137"/>
      <c r="G9" s="137"/>
      <c r="H9" s="137"/>
      <c r="I9" s="137"/>
      <c r="J9" s="137"/>
      <c r="K9" s="125"/>
      <c r="L9" s="125"/>
      <c r="M9" s="125"/>
      <c r="N9" s="125"/>
      <c r="O9" s="125"/>
      <c r="P9" s="125"/>
      <c r="Q9" s="125"/>
      <c r="R9" s="125"/>
      <c r="S9" s="125"/>
    </row>
    <row r="10" spans="1:19" ht="17.399999999999999" x14ac:dyDescent="0.3">
      <c r="A10" s="125"/>
      <c r="B10" s="138"/>
      <c r="C10" s="138"/>
      <c r="D10" s="138"/>
      <c r="E10" s="138"/>
      <c r="F10" s="138"/>
      <c r="G10" s="138"/>
      <c r="H10" s="138"/>
      <c r="I10" s="139"/>
      <c r="J10" s="140"/>
      <c r="K10" s="125"/>
      <c r="L10" s="125"/>
      <c r="M10" s="125"/>
      <c r="N10" s="125"/>
      <c r="O10" s="125"/>
      <c r="P10" s="125"/>
      <c r="Q10" s="125"/>
      <c r="R10" s="125"/>
      <c r="S10" s="125"/>
    </row>
    <row r="11" spans="1:19" ht="21" x14ac:dyDescent="0.25">
      <c r="A11" s="141"/>
      <c r="B11" s="142" t="s">
        <v>60</v>
      </c>
      <c r="C11" s="142"/>
      <c r="D11" s="142"/>
      <c r="E11" s="142"/>
      <c r="F11" s="142"/>
      <c r="G11" s="142"/>
      <c r="H11" s="142"/>
      <c r="I11" s="142"/>
      <c r="J11" s="142"/>
      <c r="K11" s="142"/>
      <c r="L11" s="142"/>
      <c r="M11" s="142"/>
      <c r="N11" s="142"/>
      <c r="O11" s="142"/>
      <c r="P11" s="142"/>
      <c r="Q11" s="142"/>
      <c r="R11" s="142"/>
      <c r="S11" s="142"/>
    </row>
    <row r="12" spans="1:19" x14ac:dyDescent="0.25">
      <c r="A12" s="141"/>
      <c r="B12" s="143"/>
      <c r="C12" s="143"/>
      <c r="D12" s="143"/>
      <c r="E12" s="143"/>
      <c r="F12" s="143"/>
      <c r="G12" s="143"/>
      <c r="H12" s="143"/>
      <c r="I12" s="143"/>
      <c r="J12" s="143"/>
      <c r="K12" s="143"/>
      <c r="L12" s="143"/>
      <c r="M12" s="143"/>
      <c r="N12" s="143"/>
      <c r="O12" s="143"/>
      <c r="P12" s="143"/>
      <c r="Q12" s="143"/>
      <c r="R12" s="143"/>
      <c r="S12" s="143"/>
    </row>
    <row r="13" spans="1:19" ht="21" x14ac:dyDescent="0.25">
      <c r="A13" s="141"/>
      <c r="B13" s="144" t="s">
        <v>61</v>
      </c>
      <c r="C13" s="144"/>
      <c r="D13" s="144"/>
      <c r="E13" s="144"/>
      <c r="F13" s="144"/>
      <c r="G13" s="144"/>
      <c r="H13" s="144"/>
      <c r="I13" s="144"/>
      <c r="J13" s="144"/>
      <c r="K13" s="144"/>
      <c r="L13" s="144"/>
      <c r="M13" s="144"/>
      <c r="N13" s="144"/>
      <c r="O13" s="144"/>
      <c r="P13" s="144"/>
      <c r="Q13" s="144"/>
      <c r="R13" s="144"/>
      <c r="S13" s="144"/>
    </row>
    <row r="14" spans="1:19" x14ac:dyDescent="0.25">
      <c r="A14" s="141"/>
      <c r="B14" s="143"/>
      <c r="C14" s="143"/>
      <c r="D14" s="143"/>
      <c r="E14" s="143"/>
      <c r="F14" s="143"/>
      <c r="G14" s="143"/>
      <c r="H14" s="143"/>
      <c r="I14" s="143"/>
      <c r="J14" s="143"/>
      <c r="K14" s="143"/>
      <c r="L14" s="143"/>
      <c r="M14" s="143"/>
      <c r="N14" s="143"/>
      <c r="O14" s="143"/>
      <c r="P14" s="143"/>
      <c r="Q14" s="143"/>
      <c r="R14" s="143"/>
      <c r="S14" s="143"/>
    </row>
    <row r="15" spans="1:19" ht="21" x14ac:dyDescent="0.25">
      <c r="A15" s="141"/>
      <c r="B15" s="144" t="s">
        <v>62</v>
      </c>
      <c r="C15" s="144"/>
      <c r="D15" s="144"/>
      <c r="E15" s="144"/>
      <c r="F15" s="144"/>
      <c r="G15" s="144"/>
      <c r="H15" s="144"/>
      <c r="I15" s="144"/>
      <c r="J15" s="144"/>
      <c r="K15" s="144"/>
      <c r="L15" s="144"/>
      <c r="M15" s="144"/>
      <c r="N15" s="144"/>
      <c r="O15" s="144"/>
      <c r="P15" s="144"/>
      <c r="Q15" s="144"/>
      <c r="R15" s="144"/>
      <c r="S15" s="144"/>
    </row>
    <row r="16" spans="1:19" x14ac:dyDescent="0.25">
      <c r="A16" s="141"/>
      <c r="B16" s="143"/>
      <c r="C16" s="143"/>
      <c r="D16" s="143"/>
      <c r="E16" s="143"/>
      <c r="F16" s="143"/>
      <c r="G16" s="143"/>
      <c r="H16" s="143"/>
      <c r="I16" s="143"/>
      <c r="J16" s="143"/>
      <c r="K16" s="143"/>
      <c r="L16" s="143"/>
      <c r="M16" s="143"/>
      <c r="N16" s="143"/>
      <c r="O16" s="143"/>
      <c r="P16" s="143"/>
      <c r="Q16" s="143"/>
      <c r="R16" s="143"/>
      <c r="S16" s="143"/>
    </row>
    <row r="17" spans="1:19" ht="21" x14ac:dyDescent="0.3">
      <c r="A17" s="125"/>
      <c r="B17" s="144" t="s">
        <v>63</v>
      </c>
      <c r="C17" s="144"/>
      <c r="D17" s="144"/>
      <c r="E17" s="144"/>
      <c r="F17" s="144"/>
      <c r="G17" s="144"/>
      <c r="H17" s="144"/>
      <c r="I17" s="144"/>
      <c r="J17" s="144"/>
      <c r="K17" s="144"/>
      <c r="L17" s="144"/>
      <c r="M17" s="144"/>
      <c r="N17" s="144"/>
      <c r="O17" s="144"/>
      <c r="P17" s="144"/>
      <c r="Q17" s="144"/>
      <c r="R17" s="144"/>
      <c r="S17" s="144"/>
    </row>
    <row r="18" spans="1:19" ht="17.399999999999999" x14ac:dyDescent="0.3">
      <c r="A18" s="125"/>
      <c r="B18" s="145"/>
      <c r="C18" s="145"/>
      <c r="D18" s="145"/>
      <c r="E18" s="145"/>
      <c r="F18" s="145"/>
      <c r="G18" s="145"/>
      <c r="H18" s="145"/>
      <c r="I18" s="145"/>
      <c r="J18" s="145"/>
      <c r="K18" s="145"/>
      <c r="L18" s="145"/>
      <c r="M18" s="145"/>
      <c r="N18" s="145"/>
      <c r="O18" s="145"/>
      <c r="P18" s="145"/>
      <c r="Q18" s="145"/>
      <c r="R18" s="145"/>
      <c r="S18" s="145"/>
    </row>
    <row r="19" spans="1:19" ht="17.399999999999999" x14ac:dyDescent="0.3">
      <c r="A19" s="125"/>
      <c r="B19" s="145"/>
      <c r="C19" s="145"/>
      <c r="D19" s="145"/>
      <c r="E19" s="145"/>
      <c r="F19" s="145"/>
      <c r="G19" s="145"/>
      <c r="H19" s="145"/>
      <c r="I19" s="145"/>
      <c r="J19" s="145"/>
      <c r="K19" s="145"/>
      <c r="L19" s="145"/>
      <c r="M19" s="145"/>
      <c r="N19" s="145"/>
      <c r="O19" s="145"/>
      <c r="P19" s="145"/>
      <c r="Q19" s="145"/>
      <c r="R19" s="145"/>
      <c r="S19" s="145"/>
    </row>
    <row r="20" spans="1:19" ht="15.6" x14ac:dyDescent="0.3">
      <c r="A20" s="125"/>
      <c r="B20" s="125"/>
      <c r="C20" s="125"/>
      <c r="D20" s="125"/>
      <c r="E20" s="125"/>
      <c r="F20" s="125"/>
      <c r="G20" s="125"/>
      <c r="H20" s="125"/>
      <c r="I20" s="125"/>
      <c r="J20" s="125"/>
      <c r="K20" s="125"/>
      <c r="L20" s="125"/>
      <c r="M20" s="125"/>
      <c r="N20" s="125"/>
      <c r="O20" s="125"/>
      <c r="P20" s="125"/>
      <c r="Q20" s="125"/>
      <c r="R20" s="125"/>
      <c r="S20" s="125"/>
    </row>
    <row r="21" spans="1:19" ht="15.6" x14ac:dyDescent="0.3">
      <c r="A21" s="125"/>
      <c r="B21" s="146" t="s">
        <v>64</v>
      </c>
      <c r="C21" s="146"/>
      <c r="D21" s="146"/>
      <c r="E21" s="146"/>
      <c r="F21" s="146"/>
      <c r="G21" s="146"/>
      <c r="H21" s="146"/>
      <c r="I21" s="146"/>
      <c r="J21" s="146"/>
      <c r="K21" s="125"/>
      <c r="L21" s="125"/>
      <c r="M21" s="125"/>
      <c r="N21" s="125"/>
      <c r="O21" s="125"/>
      <c r="P21" s="125"/>
      <c r="Q21" s="125"/>
      <c r="R21" s="125"/>
      <c r="S21" s="125"/>
    </row>
    <row r="22" spans="1:19" ht="15" x14ac:dyDescent="0.25">
      <c r="A22" s="141"/>
      <c r="B22" s="146" t="s">
        <v>65</v>
      </c>
      <c r="C22" s="146"/>
      <c r="D22" s="146"/>
      <c r="E22" s="146"/>
      <c r="F22" s="146"/>
      <c r="G22" s="146"/>
      <c r="H22" s="146"/>
      <c r="I22" s="146"/>
      <c r="J22" s="146"/>
      <c r="K22" s="141"/>
      <c r="L22" s="141"/>
      <c r="M22" s="141"/>
      <c r="N22" s="141"/>
      <c r="O22" s="141"/>
      <c r="P22" s="141"/>
      <c r="Q22" s="141"/>
      <c r="R22" s="141"/>
      <c r="S22" s="141"/>
    </row>
    <row r="23" spans="1:19" x14ac:dyDescent="0.25">
      <c r="A23" s="141"/>
      <c r="B23" s="147"/>
      <c r="C23" s="147"/>
      <c r="D23" s="147"/>
      <c r="E23" s="147"/>
      <c r="F23" s="147"/>
      <c r="G23" s="147"/>
      <c r="H23" s="147"/>
      <c r="I23" s="147"/>
      <c r="J23" s="147"/>
      <c r="K23" s="141"/>
      <c r="L23" s="141"/>
      <c r="M23" s="141"/>
      <c r="N23" s="141"/>
      <c r="O23" s="141"/>
      <c r="P23" s="141"/>
      <c r="Q23" s="141"/>
      <c r="R23" s="141"/>
      <c r="S23" s="141"/>
    </row>
    <row r="24" spans="1:19" ht="15.6" x14ac:dyDescent="0.3">
      <c r="A24" s="125"/>
      <c r="B24" s="148" t="s">
        <v>66</v>
      </c>
      <c r="C24" s="148"/>
      <c r="D24" s="148"/>
      <c r="E24" s="148"/>
      <c r="F24" s="148"/>
      <c r="G24" s="148"/>
      <c r="H24" s="148"/>
      <c r="I24" s="148"/>
      <c r="J24" s="148"/>
      <c r="K24" s="125"/>
      <c r="L24" s="125"/>
      <c r="M24" s="125"/>
      <c r="N24" s="125"/>
      <c r="O24" s="125"/>
      <c r="P24" s="125"/>
      <c r="Q24" s="125"/>
      <c r="R24" s="125"/>
      <c r="S24" s="125"/>
    </row>
    <row r="25" spans="1:19" ht="15.6" x14ac:dyDescent="0.3">
      <c r="A25" s="125"/>
      <c r="B25" s="147"/>
      <c r="C25" s="147"/>
      <c r="D25" s="147"/>
      <c r="E25" s="147"/>
      <c r="F25" s="147"/>
      <c r="G25" s="147"/>
      <c r="H25" s="147"/>
      <c r="I25" s="147"/>
      <c r="J25" s="147"/>
      <c r="K25" s="125"/>
      <c r="L25" s="125"/>
      <c r="M25" s="125"/>
      <c r="N25" s="125"/>
      <c r="O25" s="125"/>
      <c r="P25" s="125"/>
      <c r="Q25" s="125"/>
      <c r="R25" s="125"/>
      <c r="S25" s="125"/>
    </row>
    <row r="26" spans="1:19" ht="15.6" x14ac:dyDescent="0.3">
      <c r="A26" s="125"/>
      <c r="B26" s="146" t="s">
        <v>67</v>
      </c>
      <c r="C26" s="146"/>
      <c r="D26" s="146"/>
      <c r="E26" s="146"/>
      <c r="F26" s="146"/>
      <c r="G26" s="146"/>
      <c r="H26" s="146"/>
      <c r="I26" s="146"/>
      <c r="J26" s="146"/>
      <c r="K26" s="125"/>
      <c r="L26" s="125"/>
      <c r="M26" s="125"/>
      <c r="N26" s="125"/>
      <c r="O26" s="125"/>
      <c r="P26" s="125"/>
      <c r="Q26" s="125"/>
      <c r="R26" s="125"/>
      <c r="S26" s="125"/>
    </row>
    <row r="27" spans="1:19" ht="15.6" x14ac:dyDescent="0.3">
      <c r="A27" s="125"/>
      <c r="B27" s="147"/>
      <c r="C27" s="147"/>
      <c r="D27" s="147"/>
      <c r="E27" s="147"/>
      <c r="F27" s="147"/>
      <c r="G27" s="147"/>
      <c r="H27" s="147"/>
      <c r="I27" s="147"/>
      <c r="J27" s="147"/>
      <c r="K27" s="125"/>
      <c r="L27" s="125"/>
      <c r="M27" s="125"/>
      <c r="N27" s="125"/>
      <c r="O27" s="125"/>
      <c r="P27" s="125"/>
      <c r="Q27" s="125"/>
      <c r="R27" s="125"/>
      <c r="S27" s="125"/>
    </row>
    <row r="28" spans="1:19" ht="15.6" x14ac:dyDescent="0.3">
      <c r="A28" s="125"/>
      <c r="B28" s="146" t="s">
        <v>68</v>
      </c>
      <c r="C28" s="146"/>
      <c r="D28" s="146"/>
      <c r="E28" s="146"/>
      <c r="F28" s="146"/>
      <c r="G28" s="146"/>
      <c r="H28" s="146"/>
      <c r="I28" s="146"/>
      <c r="J28" s="146"/>
      <c r="K28" s="125"/>
      <c r="L28" s="125"/>
      <c r="M28" s="125"/>
      <c r="N28" s="125"/>
      <c r="O28" s="125"/>
      <c r="P28" s="125"/>
      <c r="Q28" s="125"/>
      <c r="R28" s="125"/>
      <c r="S28" s="125"/>
    </row>
    <row r="29" spans="1:19" ht="15.6" x14ac:dyDescent="0.3">
      <c r="A29" s="125"/>
      <c r="B29" s="147"/>
      <c r="C29" s="147"/>
      <c r="D29" s="147"/>
      <c r="E29" s="147"/>
      <c r="F29" s="147"/>
      <c r="G29" s="147"/>
      <c r="H29" s="147"/>
      <c r="I29" s="147"/>
      <c r="J29" s="147"/>
      <c r="K29" s="125"/>
      <c r="L29" s="125"/>
      <c r="M29" s="125"/>
      <c r="N29" s="125"/>
      <c r="O29" s="125"/>
      <c r="P29" s="125"/>
      <c r="Q29" s="125"/>
      <c r="R29" s="125"/>
      <c r="S29" s="125"/>
    </row>
    <row r="30" spans="1:19" ht="15.6" x14ac:dyDescent="0.3">
      <c r="A30" s="125"/>
      <c r="B30" s="148" t="s">
        <v>69</v>
      </c>
      <c r="C30" s="148"/>
      <c r="D30" s="148"/>
      <c r="E30" s="148"/>
      <c r="F30" s="148"/>
      <c r="G30" s="148"/>
      <c r="H30" s="148"/>
      <c r="I30" s="148"/>
      <c r="J30" s="148"/>
      <c r="K30" s="125"/>
      <c r="L30" s="125"/>
      <c r="M30" s="125"/>
      <c r="N30" s="125"/>
      <c r="O30" s="125"/>
      <c r="P30" s="125"/>
      <c r="Q30" s="125"/>
      <c r="R30" s="125"/>
      <c r="S30" s="125"/>
    </row>
    <row r="31" spans="1:19" ht="15.6" x14ac:dyDescent="0.3">
      <c r="A31" s="125"/>
      <c r="B31" s="146" t="s">
        <v>70</v>
      </c>
      <c r="C31" s="146"/>
      <c r="D31" s="146"/>
      <c r="E31" s="146"/>
      <c r="F31" s="146"/>
      <c r="G31" s="146"/>
      <c r="H31" s="146"/>
      <c r="I31" s="146"/>
      <c r="J31" s="146"/>
      <c r="K31" s="125"/>
      <c r="L31" s="125"/>
      <c r="M31" s="125"/>
      <c r="N31" s="125"/>
      <c r="O31" s="125"/>
      <c r="P31" s="125"/>
      <c r="Q31" s="125"/>
      <c r="R31" s="125"/>
      <c r="S31" s="125"/>
    </row>
    <row r="32" spans="1:19" ht="15.6" x14ac:dyDescent="0.3">
      <c r="A32" s="125"/>
      <c r="B32" s="125"/>
      <c r="C32" s="125"/>
      <c r="D32" s="125"/>
      <c r="E32" s="125"/>
      <c r="F32" s="125"/>
      <c r="G32" s="125"/>
      <c r="H32" s="125"/>
      <c r="I32" s="125"/>
      <c r="J32" s="125"/>
      <c r="K32" s="125"/>
      <c r="L32" s="125"/>
      <c r="M32" s="125"/>
      <c r="N32" s="125"/>
      <c r="O32" s="125"/>
      <c r="P32" s="125"/>
      <c r="Q32" s="125"/>
      <c r="R32" s="125"/>
      <c r="S32" s="125"/>
    </row>
    <row r="33" spans="1:19" ht="15.6" x14ac:dyDescent="0.3">
      <c r="A33" s="125"/>
      <c r="B33" s="149" t="s">
        <v>71</v>
      </c>
      <c r="D33" s="125"/>
      <c r="E33" s="125"/>
      <c r="F33" s="125"/>
      <c r="G33" s="125"/>
      <c r="H33" s="125"/>
      <c r="I33" s="125"/>
      <c r="J33" s="125"/>
      <c r="K33" s="125"/>
      <c r="L33" s="125"/>
      <c r="M33" s="125"/>
      <c r="N33" s="125"/>
      <c r="O33" s="125"/>
      <c r="P33" s="125"/>
      <c r="Q33" s="125"/>
      <c r="R33" s="125"/>
      <c r="S33" s="125"/>
    </row>
    <row r="34" spans="1:19" ht="15.6" x14ac:dyDescent="0.3">
      <c r="A34" s="125"/>
      <c r="B34" s="149"/>
      <c r="D34" s="125"/>
      <c r="E34" s="125"/>
      <c r="F34" s="125"/>
      <c r="G34" s="125"/>
      <c r="H34" s="125"/>
      <c r="I34" s="125"/>
      <c r="J34" s="125"/>
      <c r="K34" s="125"/>
      <c r="L34" s="125"/>
      <c r="M34" s="125"/>
      <c r="N34" s="125"/>
      <c r="O34" s="125"/>
      <c r="P34" s="125"/>
      <c r="Q34" s="125"/>
      <c r="R34" s="125"/>
      <c r="S34" s="125"/>
    </row>
  </sheetData>
  <mergeCells count="33">
    <mergeCell ref="B30:J30"/>
    <mergeCell ref="B31:J31"/>
    <mergeCell ref="B24:J24"/>
    <mergeCell ref="B25:J25"/>
    <mergeCell ref="B26:J26"/>
    <mergeCell ref="B27:J27"/>
    <mergeCell ref="B28:J28"/>
    <mergeCell ref="B29:J29"/>
    <mergeCell ref="O22:O23"/>
    <mergeCell ref="P22:P23"/>
    <mergeCell ref="Q22:Q23"/>
    <mergeCell ref="R22:R23"/>
    <mergeCell ref="S22:S23"/>
    <mergeCell ref="B23:J23"/>
    <mergeCell ref="B17:S17"/>
    <mergeCell ref="B18:S18"/>
    <mergeCell ref="B19:S19"/>
    <mergeCell ref="B21:J21"/>
    <mergeCell ref="A22:A23"/>
    <mergeCell ref="B22:J22"/>
    <mergeCell ref="K22:K23"/>
    <mergeCell ref="L22:L23"/>
    <mergeCell ref="M22:M23"/>
    <mergeCell ref="N22:N23"/>
    <mergeCell ref="B8:J8"/>
    <mergeCell ref="B10:H10"/>
    <mergeCell ref="A11:A16"/>
    <mergeCell ref="B11:S11"/>
    <mergeCell ref="B12:S12"/>
    <mergeCell ref="B13:S13"/>
    <mergeCell ref="B14:S14"/>
    <mergeCell ref="B15:S15"/>
    <mergeCell ref="B16:S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1BB39-1AA5-4C7C-83E4-8079DC55F204}">
  <dimension ref="A1:Y73"/>
  <sheetViews>
    <sheetView tabSelected="1" workbookViewId="0">
      <selection activeCell="U59" sqref="U59"/>
    </sheetView>
  </sheetViews>
  <sheetFormatPr defaultRowHeight="13.2" x14ac:dyDescent="0.25"/>
  <cols>
    <col min="1" max="1" width="40.77734375" customWidth="1"/>
  </cols>
  <sheetData>
    <row r="1" spans="1:25" ht="18" x14ac:dyDescent="0.25">
      <c r="A1" s="98" t="s">
        <v>0</v>
      </c>
      <c r="B1" s="98"/>
      <c r="C1" s="98"/>
      <c r="D1" s="98"/>
      <c r="E1" s="98"/>
      <c r="F1" s="98"/>
      <c r="G1" s="98"/>
      <c r="H1" s="98"/>
      <c r="I1" s="98"/>
      <c r="J1" s="98"/>
      <c r="K1" s="98"/>
      <c r="L1" s="98"/>
      <c r="M1" s="98"/>
    </row>
    <row r="2" spans="1:25" ht="13.8" thickBot="1" x14ac:dyDescent="0.3">
      <c r="A2" s="99"/>
      <c r="B2" s="99"/>
      <c r="C2" s="99"/>
      <c r="D2" s="99"/>
      <c r="E2" s="99"/>
      <c r="F2" s="99"/>
      <c r="G2" s="99"/>
      <c r="H2" s="99"/>
      <c r="I2" s="99"/>
      <c r="J2" s="99"/>
      <c r="K2" s="99"/>
      <c r="L2" s="99"/>
      <c r="M2" s="99"/>
    </row>
    <row r="3" spans="1:25" ht="20.399999999999999" customHeight="1" thickBot="1" x14ac:dyDescent="0.3">
      <c r="A3" s="105" t="s">
        <v>47</v>
      </c>
      <c r="B3" s="106"/>
      <c r="C3" s="106"/>
      <c r="D3" s="106"/>
      <c r="E3" s="106"/>
      <c r="F3" s="106"/>
      <c r="G3" s="106"/>
      <c r="H3" s="106"/>
      <c r="I3" s="106"/>
      <c r="J3" s="106"/>
      <c r="K3" s="106"/>
      <c r="L3" s="106"/>
      <c r="M3" s="107"/>
    </row>
    <row r="4" spans="1:25" ht="15" customHeight="1" x14ac:dyDescent="0.25">
      <c r="A4" s="45" t="s">
        <v>1</v>
      </c>
      <c r="B4" s="30" t="s">
        <v>2</v>
      </c>
      <c r="C4" s="31"/>
      <c r="D4" s="32"/>
      <c r="E4" s="30" t="s">
        <v>3</v>
      </c>
      <c r="F4" s="31"/>
      <c r="G4" s="32"/>
      <c r="H4" s="30" t="s">
        <v>4</v>
      </c>
      <c r="I4" s="31"/>
      <c r="J4" s="32"/>
      <c r="K4" s="30" t="s">
        <v>5</v>
      </c>
      <c r="L4" s="31"/>
      <c r="M4" s="32"/>
      <c r="O4" s="16" t="s">
        <v>58</v>
      </c>
      <c r="P4" s="16"/>
      <c r="Q4" s="16"/>
    </row>
    <row r="5" spans="1:25" ht="15" customHeight="1" thickBot="1" x14ac:dyDescent="0.3">
      <c r="A5" s="46"/>
      <c r="B5" s="26" t="s">
        <v>40</v>
      </c>
      <c r="C5" s="27"/>
      <c r="D5" s="28"/>
      <c r="E5" s="26" t="s">
        <v>41</v>
      </c>
      <c r="F5" s="27"/>
      <c r="G5" s="28"/>
      <c r="H5" s="26" t="s">
        <v>42</v>
      </c>
      <c r="I5" s="27"/>
      <c r="J5" s="28"/>
      <c r="K5" s="26" t="s">
        <v>43</v>
      </c>
      <c r="L5" s="27"/>
      <c r="M5" s="28"/>
      <c r="O5" s="18" t="s">
        <v>55</v>
      </c>
      <c r="P5" s="18"/>
      <c r="Q5" s="18"/>
      <c r="R5" s="18"/>
      <c r="S5" s="18"/>
      <c r="T5" s="18"/>
      <c r="U5" s="18"/>
      <c r="V5" s="18"/>
      <c r="W5" s="18"/>
      <c r="X5" s="18"/>
      <c r="Y5" s="18"/>
    </row>
    <row r="6" spans="1:25" ht="15" customHeight="1" x14ac:dyDescent="0.25">
      <c r="A6" s="1" t="s">
        <v>6</v>
      </c>
      <c r="B6" s="82">
        <f>110*1.15</f>
        <v>126.49999999999999</v>
      </c>
      <c r="C6" s="83"/>
      <c r="D6" s="84"/>
      <c r="E6" s="82">
        <f>125*1.15</f>
        <v>143.75</v>
      </c>
      <c r="F6" s="83"/>
      <c r="G6" s="84"/>
      <c r="H6" s="82">
        <f>264*1.25</f>
        <v>330</v>
      </c>
      <c r="I6" s="83"/>
      <c r="J6" s="84"/>
      <c r="K6" s="82">
        <f>187*1.15</f>
        <v>215.04999999999998</v>
      </c>
      <c r="L6" s="83"/>
      <c r="M6" s="89"/>
      <c r="N6" s="5"/>
      <c r="O6" s="18" t="s">
        <v>56</v>
      </c>
      <c r="P6" s="18"/>
      <c r="Q6" s="18"/>
      <c r="R6" s="18"/>
      <c r="S6" s="18"/>
      <c r="T6" s="18"/>
      <c r="U6" s="18"/>
      <c r="V6" s="18"/>
      <c r="W6" s="18"/>
      <c r="X6" s="18"/>
      <c r="Y6" s="18"/>
    </row>
    <row r="7" spans="1:25" ht="15" customHeight="1" x14ac:dyDescent="0.3">
      <c r="A7" s="1" t="s">
        <v>7</v>
      </c>
      <c r="B7" s="100">
        <f>B21*1.4</f>
        <v>101.06089179841898</v>
      </c>
      <c r="C7" s="101"/>
      <c r="D7" s="102"/>
      <c r="E7" s="100">
        <f>E21*1.4</f>
        <v>966.1146326086955</v>
      </c>
      <c r="F7" s="101"/>
      <c r="G7" s="102"/>
      <c r="H7" s="100">
        <f>H21*1.4</f>
        <v>201.12708875000007</v>
      </c>
      <c r="I7" s="101"/>
      <c r="J7" s="102"/>
      <c r="K7" s="100">
        <f>K21*1.4</f>
        <v>393.78159398976987</v>
      </c>
      <c r="L7" s="101"/>
      <c r="M7" s="103"/>
      <c r="N7" s="9"/>
      <c r="O7" s="18" t="s">
        <v>57</v>
      </c>
      <c r="P7" s="18"/>
      <c r="Q7" s="18"/>
      <c r="R7" s="18"/>
      <c r="S7" s="18"/>
      <c r="T7" s="18"/>
      <c r="U7" s="18"/>
      <c r="V7" s="18"/>
      <c r="W7" s="18"/>
      <c r="X7" s="18"/>
      <c r="Y7" s="18"/>
    </row>
    <row r="8" spans="1:25" ht="15" customHeight="1" thickBot="1" x14ac:dyDescent="0.3">
      <c r="A8" s="2" t="s">
        <v>8</v>
      </c>
      <c r="B8" s="104">
        <f>B6*B7</f>
        <v>12784.2028125</v>
      </c>
      <c r="C8" s="104"/>
      <c r="D8" s="104"/>
      <c r="E8" s="104">
        <f t="shared" ref="E8" si="0">E6*E7</f>
        <v>138878.97843749999</v>
      </c>
      <c r="F8" s="104"/>
      <c r="G8" s="104"/>
      <c r="H8" s="104">
        <f t="shared" ref="H8" si="1">H6*H7</f>
        <v>66371.939287500019</v>
      </c>
      <c r="I8" s="104"/>
      <c r="J8" s="104"/>
      <c r="K8" s="104">
        <f t="shared" ref="K8" si="2">K6*K7</f>
        <v>84682.731787500001</v>
      </c>
      <c r="L8" s="104"/>
      <c r="M8" s="104"/>
      <c r="N8" s="11"/>
    </row>
    <row r="9" spans="1:25" ht="15" customHeight="1" thickTop="1" x14ac:dyDescent="0.25">
      <c r="A9" s="3"/>
      <c r="B9" s="90"/>
      <c r="C9" s="91"/>
      <c r="D9" s="91"/>
      <c r="E9" s="91"/>
      <c r="F9" s="91"/>
      <c r="G9" s="91"/>
      <c r="H9" s="91"/>
      <c r="I9" s="91"/>
      <c r="J9" s="91"/>
      <c r="K9" s="91"/>
      <c r="L9" s="91"/>
      <c r="M9" s="92"/>
      <c r="N9" s="10"/>
    </row>
    <row r="10" spans="1:25" ht="15" customHeight="1" thickBot="1" x14ac:dyDescent="0.3">
      <c r="A10" s="108" t="s">
        <v>9</v>
      </c>
      <c r="B10" s="109">
        <f>SUM(B8:M8)</f>
        <v>302717.85232499999</v>
      </c>
      <c r="C10" s="109"/>
      <c r="D10" s="109"/>
      <c r="E10" s="109"/>
      <c r="F10" s="109"/>
      <c r="G10" s="109"/>
      <c r="H10" s="109"/>
      <c r="I10" s="109"/>
      <c r="J10" s="109"/>
      <c r="K10" s="109"/>
      <c r="L10" s="109"/>
      <c r="M10" s="110"/>
    </row>
    <row r="11" spans="1:25" ht="14.4" x14ac:dyDescent="0.25">
      <c r="A11" s="93"/>
      <c r="B11" s="93"/>
      <c r="C11" s="93"/>
      <c r="D11" s="93"/>
      <c r="E11" s="93"/>
      <c r="F11" s="93"/>
      <c r="G11" s="93"/>
      <c r="H11" s="93"/>
      <c r="I11" s="93"/>
      <c r="J11" s="93"/>
      <c r="K11" s="93"/>
      <c r="L11" s="93"/>
      <c r="M11" s="93"/>
    </row>
    <row r="12" spans="1:25" ht="15" thickBot="1" x14ac:dyDescent="0.3">
      <c r="A12" s="93"/>
      <c r="B12" s="93"/>
      <c r="C12" s="93"/>
      <c r="D12" s="93"/>
      <c r="E12" s="93"/>
      <c r="F12" s="93"/>
      <c r="G12" s="93"/>
      <c r="H12" s="93"/>
      <c r="I12" s="93"/>
      <c r="J12" s="93"/>
      <c r="K12" s="93"/>
      <c r="L12" s="93"/>
      <c r="M12" s="93"/>
    </row>
    <row r="13" spans="1:25" ht="20.399999999999999" customHeight="1" thickBot="1" x14ac:dyDescent="0.3">
      <c r="A13" s="105" t="s">
        <v>48</v>
      </c>
      <c r="B13" s="106"/>
      <c r="C13" s="106"/>
      <c r="D13" s="106"/>
      <c r="E13" s="106"/>
      <c r="F13" s="106"/>
      <c r="G13" s="106"/>
      <c r="H13" s="106"/>
      <c r="I13" s="106"/>
      <c r="J13" s="106"/>
      <c r="K13" s="106"/>
      <c r="L13" s="106"/>
      <c r="M13" s="107"/>
    </row>
    <row r="14" spans="1:25" ht="15" customHeight="1" x14ac:dyDescent="0.25">
      <c r="A14" s="45" t="s">
        <v>10</v>
      </c>
      <c r="B14" s="30" t="s">
        <v>2</v>
      </c>
      <c r="C14" s="31"/>
      <c r="D14" s="32"/>
      <c r="E14" s="30" t="s">
        <v>3</v>
      </c>
      <c r="F14" s="31"/>
      <c r="G14" s="32"/>
      <c r="H14" s="30" t="s">
        <v>4</v>
      </c>
      <c r="I14" s="31"/>
      <c r="J14" s="32"/>
      <c r="K14" s="30" t="s">
        <v>5</v>
      </c>
      <c r="L14" s="31"/>
      <c r="M14" s="32"/>
    </row>
    <row r="15" spans="1:25" ht="15" customHeight="1" thickBot="1" x14ac:dyDescent="0.3">
      <c r="A15" s="46"/>
      <c r="B15" s="26" t="s">
        <v>40</v>
      </c>
      <c r="C15" s="27"/>
      <c r="D15" s="28"/>
      <c r="E15" s="26" t="s">
        <v>41</v>
      </c>
      <c r="F15" s="27"/>
      <c r="G15" s="28"/>
      <c r="H15" s="26" t="s">
        <v>42</v>
      </c>
      <c r="I15" s="27"/>
      <c r="J15" s="28"/>
      <c r="K15" s="26" t="s">
        <v>43</v>
      </c>
      <c r="L15" s="27"/>
      <c r="M15" s="28"/>
    </row>
    <row r="16" spans="1:25" ht="15" customHeight="1" x14ac:dyDescent="0.25">
      <c r="A16" s="1" t="s">
        <v>11</v>
      </c>
      <c r="B16" s="82">
        <f>B6</f>
        <v>126.49999999999999</v>
      </c>
      <c r="C16" s="83"/>
      <c r="D16" s="84"/>
      <c r="E16" s="82">
        <f>125*1.15</f>
        <v>143.75</v>
      </c>
      <c r="F16" s="83"/>
      <c r="G16" s="84"/>
      <c r="H16" s="82">
        <f>264*1.25</f>
        <v>330</v>
      </c>
      <c r="I16" s="83"/>
      <c r="J16" s="84"/>
      <c r="K16" s="82">
        <f>187*1.15</f>
        <v>215.04999999999998</v>
      </c>
      <c r="L16" s="83"/>
      <c r="M16" s="89"/>
      <c r="O16" s="17"/>
      <c r="P16" s="17"/>
      <c r="Q16" s="17"/>
      <c r="R16" s="17"/>
      <c r="S16" s="17"/>
      <c r="T16" s="17"/>
      <c r="U16" s="17"/>
      <c r="V16" s="17"/>
      <c r="W16" s="17"/>
      <c r="X16" s="17"/>
      <c r="Y16" s="17"/>
    </row>
    <row r="17" spans="1:13" ht="15" customHeight="1" x14ac:dyDescent="0.25">
      <c r="A17" s="1" t="s">
        <v>12</v>
      </c>
      <c r="B17" s="85">
        <f>E16*1.05</f>
        <v>150.9375</v>
      </c>
      <c r="C17" s="86"/>
      <c r="D17" s="87"/>
      <c r="E17" s="85">
        <f>H16*1.15</f>
        <v>379.49999999999994</v>
      </c>
      <c r="F17" s="86"/>
      <c r="G17" s="87"/>
      <c r="H17" s="85">
        <f>K16*1.05</f>
        <v>225.80249999999998</v>
      </c>
      <c r="I17" s="86"/>
      <c r="J17" s="87"/>
      <c r="K17" s="85">
        <f>(K16*1.1)</f>
        <v>236.55500000000001</v>
      </c>
      <c r="L17" s="86"/>
      <c r="M17" s="88"/>
    </row>
    <row r="18" spans="1:13" ht="15" customHeight="1" x14ac:dyDescent="0.25">
      <c r="A18" s="1" t="s">
        <v>13</v>
      </c>
      <c r="B18" s="85">
        <f>SUM(B16:D17)</f>
        <v>277.4375</v>
      </c>
      <c r="C18" s="86"/>
      <c r="D18" s="87"/>
      <c r="E18" s="85">
        <f t="shared" ref="E18" si="3">SUM(E16:G17)</f>
        <v>523.25</v>
      </c>
      <c r="F18" s="86"/>
      <c r="G18" s="87"/>
      <c r="H18" s="85">
        <f>SUM(H16:J17)</f>
        <v>555.80250000000001</v>
      </c>
      <c r="I18" s="86"/>
      <c r="J18" s="87"/>
      <c r="K18" s="85">
        <f t="shared" ref="K18" si="4">SUM(K16:M17)</f>
        <v>451.60500000000002</v>
      </c>
      <c r="L18" s="86"/>
      <c r="M18" s="87"/>
    </row>
    <row r="19" spans="1:13" ht="15" customHeight="1" x14ac:dyDescent="0.25">
      <c r="A19" s="1" t="s">
        <v>14</v>
      </c>
      <c r="B19" s="78">
        <v>246</v>
      </c>
      <c r="C19" s="79"/>
      <c r="D19" s="80"/>
      <c r="E19" s="78">
        <f>B17</f>
        <v>150.9375</v>
      </c>
      <c r="F19" s="79"/>
      <c r="G19" s="80"/>
      <c r="H19" s="78">
        <f>E17</f>
        <v>379.49999999999994</v>
      </c>
      <c r="I19" s="79"/>
      <c r="J19" s="80"/>
      <c r="K19" s="78">
        <f>H17</f>
        <v>225.80249999999998</v>
      </c>
      <c r="L19" s="79"/>
      <c r="M19" s="81"/>
    </row>
    <row r="20" spans="1:13" ht="15" customHeight="1" x14ac:dyDescent="0.25">
      <c r="A20" s="1" t="s">
        <v>15</v>
      </c>
      <c r="B20" s="82">
        <f>B18-B19</f>
        <v>31.4375</v>
      </c>
      <c r="C20" s="83"/>
      <c r="D20" s="84"/>
      <c r="E20" s="82">
        <f>E18-E19</f>
        <v>372.3125</v>
      </c>
      <c r="F20" s="83"/>
      <c r="G20" s="84"/>
      <c r="H20" s="82">
        <f>H18-H19</f>
        <v>176.30250000000007</v>
      </c>
      <c r="I20" s="83"/>
      <c r="J20" s="84"/>
      <c r="K20" s="82">
        <f>K18-K19</f>
        <v>225.80250000000004</v>
      </c>
      <c r="L20" s="83"/>
      <c r="M20" s="84"/>
    </row>
    <row r="21" spans="1:13" ht="15" customHeight="1" x14ac:dyDescent="0.25">
      <c r="A21" s="1" t="s">
        <v>16</v>
      </c>
      <c r="B21" s="72">
        <f>B22/B16</f>
        <v>72.186351284584987</v>
      </c>
      <c r="C21" s="73"/>
      <c r="D21" s="74"/>
      <c r="E21" s="72">
        <f>E22/E16</f>
        <v>690.08188043478253</v>
      </c>
      <c r="F21" s="73"/>
      <c r="G21" s="74"/>
      <c r="H21" s="72">
        <f t="shared" ref="H21" si="5">H22/H16</f>
        <v>143.66220625000005</v>
      </c>
      <c r="I21" s="73"/>
      <c r="J21" s="74"/>
      <c r="K21" s="72">
        <f t="shared" ref="K21" si="6">K22/K16</f>
        <v>281.27256713554993</v>
      </c>
      <c r="L21" s="73"/>
      <c r="M21" s="74"/>
    </row>
    <row r="22" spans="1:13" ht="15" customHeight="1" thickBot="1" x14ac:dyDescent="0.3">
      <c r="A22" s="2" t="s">
        <v>17</v>
      </c>
      <c r="B22" s="75">
        <f>B36+B44+B54</f>
        <v>9131.5734374999993</v>
      </c>
      <c r="C22" s="76"/>
      <c r="D22" s="77"/>
      <c r="E22" s="75">
        <f>E36+E44+E54</f>
        <v>99199.270312499997</v>
      </c>
      <c r="F22" s="76"/>
      <c r="G22" s="77"/>
      <c r="H22" s="75">
        <f t="shared" ref="H22" si="7">H36+H44+H54</f>
        <v>47408.528062500016</v>
      </c>
      <c r="I22" s="76"/>
      <c r="J22" s="77"/>
      <c r="K22" s="75">
        <f t="shared" ref="K22" si="8">K36+K44+K54</f>
        <v>60487.665562500013</v>
      </c>
      <c r="L22" s="76"/>
      <c r="M22" s="77"/>
    </row>
    <row r="23" spans="1:13" ht="15" customHeight="1" thickTop="1" x14ac:dyDescent="0.25">
      <c r="A23" s="3"/>
      <c r="B23" s="94"/>
      <c r="C23" s="95"/>
      <c r="D23" s="95"/>
      <c r="E23" s="95"/>
      <c r="F23" s="95"/>
      <c r="G23" s="95"/>
      <c r="H23" s="95"/>
      <c r="I23" s="95"/>
      <c r="J23" s="95"/>
      <c r="K23" s="95"/>
      <c r="L23" s="95"/>
      <c r="M23" s="95"/>
    </row>
    <row r="24" spans="1:13" ht="15" customHeight="1" thickBot="1" x14ac:dyDescent="0.3">
      <c r="A24" s="108" t="s">
        <v>44</v>
      </c>
      <c r="B24" s="111">
        <f>B22+E22+H22+K22</f>
        <v>216227.03737500001</v>
      </c>
      <c r="C24" s="112"/>
      <c r="D24" s="112"/>
      <c r="E24" s="112"/>
      <c r="F24" s="112"/>
      <c r="G24" s="112"/>
      <c r="H24" s="112"/>
      <c r="I24" s="112"/>
      <c r="J24" s="112"/>
      <c r="K24" s="112"/>
      <c r="L24" s="112"/>
      <c r="M24" s="113"/>
    </row>
    <row r="26" spans="1:13" ht="13.8" thickBot="1" x14ac:dyDescent="0.3"/>
    <row r="27" spans="1:13" ht="20.399999999999999" customHeight="1" thickBot="1" x14ac:dyDescent="0.3">
      <c r="A27" s="105" t="s">
        <v>49</v>
      </c>
      <c r="B27" s="106"/>
      <c r="C27" s="106"/>
      <c r="D27" s="106"/>
      <c r="E27" s="106"/>
      <c r="F27" s="106"/>
      <c r="G27" s="106"/>
      <c r="H27" s="106"/>
      <c r="I27" s="106"/>
      <c r="J27" s="106"/>
      <c r="K27" s="106"/>
      <c r="L27" s="106"/>
      <c r="M27" s="107"/>
    </row>
    <row r="28" spans="1:13" ht="13.8" x14ac:dyDescent="0.25">
      <c r="A28" s="45" t="s">
        <v>18</v>
      </c>
      <c r="B28" s="30" t="s">
        <v>2</v>
      </c>
      <c r="C28" s="31"/>
      <c r="D28" s="32"/>
      <c r="E28" s="30" t="s">
        <v>3</v>
      </c>
      <c r="F28" s="31"/>
      <c r="G28" s="32"/>
      <c r="H28" s="30" t="s">
        <v>4</v>
      </c>
      <c r="I28" s="31"/>
      <c r="J28" s="32"/>
      <c r="K28" s="30" t="s">
        <v>5</v>
      </c>
      <c r="L28" s="31"/>
      <c r="M28" s="32"/>
    </row>
    <row r="29" spans="1:13" ht="14.4" thickBot="1" x14ac:dyDescent="0.3">
      <c r="A29" s="46"/>
      <c r="B29" s="26" t="s">
        <v>40</v>
      </c>
      <c r="C29" s="27"/>
      <c r="D29" s="28"/>
      <c r="E29" s="26" t="s">
        <v>41</v>
      </c>
      <c r="F29" s="27"/>
      <c r="G29" s="28"/>
      <c r="H29" s="26" t="s">
        <v>42</v>
      </c>
      <c r="I29" s="27"/>
      <c r="J29" s="28"/>
      <c r="K29" s="26" t="s">
        <v>43</v>
      </c>
      <c r="L29" s="27"/>
      <c r="M29" s="28"/>
    </row>
    <row r="30" spans="1:13" ht="14.4" x14ac:dyDescent="0.3">
      <c r="A30" s="1" t="s">
        <v>15</v>
      </c>
      <c r="B30" s="66">
        <f>B20</f>
        <v>31.4375</v>
      </c>
      <c r="C30" s="67"/>
      <c r="D30" s="68"/>
      <c r="E30" s="66">
        <f t="shared" ref="E30" si="9">E20</f>
        <v>372.3125</v>
      </c>
      <c r="F30" s="67"/>
      <c r="G30" s="68"/>
      <c r="H30" s="66">
        <f t="shared" ref="H30" si="10">H20</f>
        <v>176.30250000000007</v>
      </c>
      <c r="I30" s="67"/>
      <c r="J30" s="68"/>
      <c r="K30" s="66">
        <f t="shared" ref="K30" si="11">K20</f>
        <v>225.80250000000004</v>
      </c>
      <c r="L30" s="67"/>
      <c r="M30" s="68"/>
    </row>
    <row r="31" spans="1:13" ht="14.4" x14ac:dyDescent="0.25">
      <c r="A31" s="1" t="s">
        <v>19</v>
      </c>
      <c r="B31" s="69">
        <v>21.5</v>
      </c>
      <c r="C31" s="70"/>
      <c r="D31" s="71"/>
      <c r="E31" s="69">
        <v>21.5</v>
      </c>
      <c r="F31" s="70"/>
      <c r="G31" s="71"/>
      <c r="H31" s="69">
        <v>21.5</v>
      </c>
      <c r="I31" s="70"/>
      <c r="J31" s="71"/>
      <c r="K31" s="69">
        <v>21.5</v>
      </c>
      <c r="L31" s="70"/>
      <c r="M31" s="71"/>
    </row>
    <row r="32" spans="1:13" ht="14.4" x14ac:dyDescent="0.25">
      <c r="A32" s="1" t="s">
        <v>45</v>
      </c>
      <c r="B32" s="60">
        <v>2.5</v>
      </c>
      <c r="C32" s="61"/>
      <c r="D32" s="62"/>
      <c r="E32" s="60">
        <v>2.5</v>
      </c>
      <c r="F32" s="61"/>
      <c r="G32" s="62"/>
      <c r="H32" s="60">
        <v>2.5</v>
      </c>
      <c r="I32" s="61"/>
      <c r="J32" s="62"/>
      <c r="K32" s="60">
        <v>2.5</v>
      </c>
      <c r="L32" s="61"/>
      <c r="M32" s="62"/>
    </row>
    <row r="33" spans="1:13" ht="14.4" x14ac:dyDescent="0.25">
      <c r="A33" s="1" t="s">
        <v>46</v>
      </c>
      <c r="B33" s="63">
        <f>B32*B30</f>
        <v>78.59375</v>
      </c>
      <c r="C33" s="64"/>
      <c r="D33" s="65"/>
      <c r="E33" s="63">
        <f t="shared" ref="E33" si="12">E32*E30</f>
        <v>930.78125</v>
      </c>
      <c r="F33" s="64"/>
      <c r="G33" s="65"/>
      <c r="H33" s="63">
        <f t="shared" ref="H33" si="13">H32*H30</f>
        <v>440.75625000000014</v>
      </c>
      <c r="I33" s="64"/>
      <c r="J33" s="65"/>
      <c r="K33" s="63">
        <f t="shared" ref="K33" si="14">K32*K30</f>
        <v>564.50625000000014</v>
      </c>
      <c r="L33" s="64"/>
      <c r="M33" s="65"/>
    </row>
    <row r="34" spans="1:13" ht="14.4" x14ac:dyDescent="0.25">
      <c r="A34" s="1" t="s">
        <v>20</v>
      </c>
      <c r="B34" s="54">
        <f>B33*B31</f>
        <v>1689.765625</v>
      </c>
      <c r="C34" s="55"/>
      <c r="D34" s="56"/>
      <c r="E34" s="54">
        <f>E33*E31</f>
        <v>20011.796875</v>
      </c>
      <c r="F34" s="55"/>
      <c r="G34" s="56"/>
      <c r="H34" s="54">
        <f>H33*H31</f>
        <v>9476.2593750000033</v>
      </c>
      <c r="I34" s="55"/>
      <c r="J34" s="56"/>
      <c r="K34" s="54">
        <f>K33*K31</f>
        <v>12136.884375000003</v>
      </c>
      <c r="L34" s="55"/>
      <c r="M34" s="56"/>
    </row>
    <row r="35" spans="1:13" ht="14.4" x14ac:dyDescent="0.25">
      <c r="A35" s="1" t="s">
        <v>21</v>
      </c>
      <c r="B35" s="57">
        <v>550</v>
      </c>
      <c r="C35" s="58"/>
      <c r="D35" s="59"/>
      <c r="E35" s="57">
        <v>550</v>
      </c>
      <c r="F35" s="58"/>
      <c r="G35" s="59"/>
      <c r="H35" s="57">
        <v>550</v>
      </c>
      <c r="I35" s="58"/>
      <c r="J35" s="59"/>
      <c r="K35" s="57">
        <v>550</v>
      </c>
      <c r="L35" s="58"/>
      <c r="M35" s="59"/>
    </row>
    <row r="36" spans="1:13" ht="15" thickBot="1" x14ac:dyDescent="0.3">
      <c r="A36" s="2" t="s">
        <v>22</v>
      </c>
      <c r="B36" s="51">
        <f>SUM(B34:D35)</f>
        <v>2239.765625</v>
      </c>
      <c r="C36" s="52"/>
      <c r="D36" s="53"/>
      <c r="E36" s="51">
        <f t="shared" ref="E36" si="15">SUM(E34:G35)</f>
        <v>20561.796875</v>
      </c>
      <c r="F36" s="52"/>
      <c r="G36" s="53"/>
      <c r="H36" s="51">
        <f t="shared" ref="H36" si="16">SUM(H34:J35)</f>
        <v>10026.259375000003</v>
      </c>
      <c r="I36" s="52"/>
      <c r="J36" s="53"/>
      <c r="K36" s="51">
        <f t="shared" ref="K36" si="17">SUM(K34:M35)</f>
        <v>12686.884375000003</v>
      </c>
      <c r="L36" s="52"/>
      <c r="M36" s="53"/>
    </row>
    <row r="37" spans="1:13" ht="15" thickTop="1" x14ac:dyDescent="0.25">
      <c r="A37" s="3"/>
      <c r="B37" s="96"/>
      <c r="C37" s="97"/>
      <c r="D37" s="97"/>
      <c r="E37" s="97"/>
      <c r="F37" s="97"/>
      <c r="G37" s="97"/>
      <c r="H37" s="97"/>
      <c r="I37" s="97"/>
      <c r="J37" s="97"/>
      <c r="K37" s="97"/>
      <c r="L37" s="97"/>
      <c r="M37" s="97"/>
    </row>
    <row r="38" spans="1:13" ht="15" thickBot="1" x14ac:dyDescent="0.3">
      <c r="A38" s="108" t="s">
        <v>44</v>
      </c>
      <c r="B38" s="114">
        <f>SUM(B36:M36)</f>
        <v>45514.706250000003</v>
      </c>
      <c r="C38" s="115"/>
      <c r="D38" s="115"/>
      <c r="E38" s="115"/>
      <c r="F38" s="115"/>
      <c r="G38" s="115"/>
      <c r="H38" s="115"/>
      <c r="I38" s="115"/>
      <c r="J38" s="115"/>
      <c r="K38" s="115"/>
      <c r="L38" s="115"/>
      <c r="M38" s="116"/>
    </row>
    <row r="40" spans="1:13" ht="13.8" thickBot="1" x14ac:dyDescent="0.3"/>
    <row r="41" spans="1:13" ht="20.399999999999999" customHeight="1" thickBot="1" x14ac:dyDescent="0.3">
      <c r="A41" s="105" t="s">
        <v>50</v>
      </c>
      <c r="B41" s="106"/>
      <c r="C41" s="106"/>
      <c r="D41" s="106"/>
      <c r="E41" s="106"/>
      <c r="F41" s="106"/>
      <c r="G41" s="106"/>
      <c r="H41" s="106"/>
      <c r="I41" s="106"/>
      <c r="J41" s="106"/>
      <c r="K41" s="106"/>
      <c r="L41" s="106"/>
      <c r="M41" s="107"/>
    </row>
    <row r="42" spans="1:13" ht="13.8" x14ac:dyDescent="0.25">
      <c r="A42" s="45" t="s">
        <v>23</v>
      </c>
      <c r="B42" s="30" t="s">
        <v>2</v>
      </c>
      <c r="C42" s="31"/>
      <c r="D42" s="32"/>
      <c r="E42" s="30" t="s">
        <v>3</v>
      </c>
      <c r="F42" s="31"/>
      <c r="G42" s="32"/>
      <c r="H42" s="30" t="s">
        <v>4</v>
      </c>
      <c r="I42" s="31"/>
      <c r="J42" s="32"/>
      <c r="K42" s="30" t="s">
        <v>5</v>
      </c>
      <c r="L42" s="31"/>
      <c r="M42" s="32"/>
    </row>
    <row r="43" spans="1:13" ht="14.4" thickBot="1" x14ac:dyDescent="0.3">
      <c r="A43" s="46"/>
      <c r="B43" s="26" t="s">
        <v>40</v>
      </c>
      <c r="C43" s="27"/>
      <c r="D43" s="28"/>
      <c r="E43" s="26" t="s">
        <v>41</v>
      </c>
      <c r="F43" s="27"/>
      <c r="G43" s="28"/>
      <c r="H43" s="26" t="s">
        <v>42</v>
      </c>
      <c r="I43" s="27"/>
      <c r="J43" s="28"/>
      <c r="K43" s="26" t="s">
        <v>43</v>
      </c>
      <c r="L43" s="27"/>
      <c r="M43" s="28"/>
    </row>
    <row r="44" spans="1:13" ht="14.4" x14ac:dyDescent="0.3">
      <c r="A44" s="2" t="s">
        <v>24</v>
      </c>
      <c r="B44" s="47">
        <f>B36*0.5</f>
        <v>1119.8828125</v>
      </c>
      <c r="C44" s="48"/>
      <c r="D44" s="49"/>
      <c r="E44" s="47">
        <f t="shared" ref="E44" si="18">E36*0.5</f>
        <v>10280.8984375</v>
      </c>
      <c r="F44" s="48"/>
      <c r="G44" s="49"/>
      <c r="H44" s="47">
        <f t="shared" ref="H44" si="19">H36*0.5</f>
        <v>5013.1296875000016</v>
      </c>
      <c r="I44" s="48"/>
      <c r="J44" s="49"/>
      <c r="K44" s="47">
        <f t="shared" ref="K44" si="20">K36*0.5</f>
        <v>6343.4421875000016</v>
      </c>
      <c r="L44" s="48"/>
      <c r="M44" s="49"/>
    </row>
    <row r="45" spans="1:13" ht="14.4" x14ac:dyDescent="0.3">
      <c r="A45" s="3"/>
      <c r="B45" s="6"/>
      <c r="C45" s="7"/>
      <c r="D45" s="7"/>
      <c r="E45" s="7"/>
      <c r="F45" s="7"/>
      <c r="G45" s="7"/>
      <c r="H45" s="7"/>
      <c r="I45" s="7"/>
      <c r="J45" s="7"/>
      <c r="K45" s="7"/>
      <c r="L45" s="7"/>
      <c r="M45" s="7"/>
    </row>
    <row r="46" spans="1:13" ht="15" thickBot="1" x14ac:dyDescent="0.35">
      <c r="A46" s="108" t="s">
        <v>25</v>
      </c>
      <c r="B46" s="117">
        <f>B44+E44+H44+K44</f>
        <v>22757.353125000001</v>
      </c>
      <c r="C46" s="118"/>
      <c r="D46" s="118"/>
      <c r="E46" s="118"/>
      <c r="F46" s="118"/>
      <c r="G46" s="118"/>
      <c r="H46" s="118"/>
      <c r="I46" s="118"/>
      <c r="J46" s="118"/>
      <c r="K46" s="118"/>
      <c r="L46" s="118"/>
      <c r="M46" s="119"/>
    </row>
    <row r="47" spans="1:13" ht="14.4" x14ac:dyDescent="0.3">
      <c r="A47" s="50"/>
      <c r="B47" s="50"/>
      <c r="C47" s="50"/>
      <c r="D47" s="50"/>
      <c r="E47" s="50"/>
      <c r="F47" s="50"/>
      <c r="G47" s="50"/>
      <c r="H47" s="50"/>
      <c r="I47" s="50"/>
      <c r="J47" s="50"/>
      <c r="K47" s="50"/>
      <c r="L47" s="50"/>
      <c r="M47" s="50"/>
    </row>
    <row r="48" spans="1:13" ht="15" thickBot="1" x14ac:dyDescent="0.35">
      <c r="A48" s="44"/>
      <c r="B48" s="44"/>
      <c r="C48" s="44"/>
      <c r="D48" s="44"/>
      <c r="E48" s="44"/>
      <c r="F48" s="44"/>
      <c r="G48" s="44"/>
      <c r="H48" s="44"/>
      <c r="I48" s="44"/>
      <c r="J48" s="44"/>
      <c r="K48" s="44"/>
      <c r="L48" s="44"/>
      <c r="M48" s="44"/>
    </row>
    <row r="49" spans="1:14" ht="20.399999999999999" customHeight="1" thickBot="1" x14ac:dyDescent="0.3">
      <c r="A49" s="105" t="s">
        <v>52</v>
      </c>
      <c r="B49" s="106"/>
      <c r="C49" s="106"/>
      <c r="D49" s="106"/>
      <c r="E49" s="106"/>
      <c r="F49" s="106"/>
      <c r="G49" s="106"/>
      <c r="H49" s="106"/>
      <c r="I49" s="106"/>
      <c r="J49" s="106"/>
      <c r="K49" s="106"/>
      <c r="L49" s="106"/>
      <c r="M49" s="107"/>
    </row>
    <row r="50" spans="1:14" ht="13.8" x14ac:dyDescent="0.25">
      <c r="A50" s="45"/>
      <c r="B50" s="30" t="s">
        <v>2</v>
      </c>
      <c r="C50" s="31"/>
      <c r="D50" s="32"/>
      <c r="E50" s="30" t="s">
        <v>3</v>
      </c>
      <c r="F50" s="31"/>
      <c r="G50" s="32"/>
      <c r="H50" s="30" t="s">
        <v>4</v>
      </c>
      <c r="I50" s="31"/>
      <c r="J50" s="32"/>
      <c r="K50" s="30" t="s">
        <v>5</v>
      </c>
      <c r="L50" s="31"/>
      <c r="M50" s="32"/>
    </row>
    <row r="51" spans="1:14" ht="14.4" thickBot="1" x14ac:dyDescent="0.3">
      <c r="A51" s="46"/>
      <c r="B51" s="26" t="s">
        <v>40</v>
      </c>
      <c r="C51" s="27"/>
      <c r="D51" s="28"/>
      <c r="E51" s="26" t="s">
        <v>41</v>
      </c>
      <c r="F51" s="27"/>
      <c r="G51" s="28"/>
      <c r="H51" s="26" t="s">
        <v>42</v>
      </c>
      <c r="I51" s="27"/>
      <c r="J51" s="28"/>
      <c r="K51" s="26" t="s">
        <v>43</v>
      </c>
      <c r="L51" s="27"/>
      <c r="M51" s="28"/>
    </row>
    <row r="52" spans="1:14" ht="14.4" x14ac:dyDescent="0.3">
      <c r="A52" s="1" t="s">
        <v>15</v>
      </c>
      <c r="B52" s="42">
        <f>B30</f>
        <v>31.4375</v>
      </c>
      <c r="C52" s="42"/>
      <c r="D52" s="42"/>
      <c r="E52" s="42">
        <f t="shared" ref="E52" si="21">E30</f>
        <v>372.3125</v>
      </c>
      <c r="F52" s="42"/>
      <c r="G52" s="42"/>
      <c r="H52" s="42">
        <f t="shared" ref="H52" si="22">H30</f>
        <v>176.30250000000007</v>
      </c>
      <c r="I52" s="42"/>
      <c r="J52" s="42"/>
      <c r="K52" s="42">
        <f t="shared" ref="K52" si="23">K30</f>
        <v>225.80250000000004</v>
      </c>
      <c r="L52" s="42"/>
      <c r="M52" s="42"/>
    </row>
    <row r="53" spans="1:14" ht="14.4" x14ac:dyDescent="0.25">
      <c r="A53" s="1" t="s">
        <v>26</v>
      </c>
      <c r="B53" s="43">
        <f>180*1.02</f>
        <v>183.6</v>
      </c>
      <c r="C53" s="43"/>
      <c r="D53" s="43"/>
      <c r="E53" s="43">
        <f t="shared" ref="E53" si="24">180*1.02</f>
        <v>183.6</v>
      </c>
      <c r="F53" s="43"/>
      <c r="G53" s="43"/>
      <c r="H53" s="43">
        <f t="shared" ref="H53" si="25">180*1.02</f>
        <v>183.6</v>
      </c>
      <c r="I53" s="43"/>
      <c r="J53" s="43"/>
      <c r="K53" s="43">
        <f t="shared" ref="K53" si="26">180*1.02</f>
        <v>183.6</v>
      </c>
      <c r="L53" s="43"/>
      <c r="M53" s="43"/>
    </row>
    <row r="54" spans="1:14" ht="15" thickBot="1" x14ac:dyDescent="0.3">
      <c r="A54" s="1" t="s">
        <v>51</v>
      </c>
      <c r="B54" s="33">
        <f>B53*B52</f>
        <v>5771.9250000000002</v>
      </c>
      <c r="C54" s="33"/>
      <c r="D54" s="33"/>
      <c r="E54" s="33">
        <f t="shared" ref="E54" si="27">E53*E52</f>
        <v>68356.574999999997</v>
      </c>
      <c r="F54" s="33"/>
      <c r="G54" s="33"/>
      <c r="H54" s="33">
        <f t="shared" ref="H54" si="28">H53*H52</f>
        <v>32369.13900000001</v>
      </c>
      <c r="I54" s="33"/>
      <c r="J54" s="33"/>
      <c r="K54" s="33">
        <f t="shared" ref="K54" si="29">K53*K52</f>
        <v>41457.339000000007</v>
      </c>
      <c r="L54" s="33"/>
      <c r="M54" s="33"/>
    </row>
    <row r="55" spans="1:14" ht="15" thickTop="1" x14ac:dyDescent="0.25">
      <c r="A55" s="4" t="s">
        <v>27</v>
      </c>
      <c r="B55" s="34">
        <f>B54+E54+H54+K54</f>
        <v>147954.978</v>
      </c>
      <c r="C55" s="35"/>
      <c r="D55" s="35"/>
      <c r="E55" s="35"/>
      <c r="F55" s="35"/>
      <c r="G55" s="35"/>
      <c r="H55" s="35"/>
      <c r="I55" s="35"/>
      <c r="J55" s="35"/>
      <c r="K55" s="35"/>
      <c r="L55" s="35"/>
      <c r="M55" s="36"/>
    </row>
    <row r="56" spans="1:14" ht="14.4" x14ac:dyDescent="0.25">
      <c r="A56" s="4" t="s">
        <v>28</v>
      </c>
      <c r="B56" s="37">
        <v>3330</v>
      </c>
      <c r="C56" s="37"/>
      <c r="D56" s="37"/>
      <c r="E56" s="37"/>
      <c r="F56" s="37"/>
      <c r="G56" s="37"/>
      <c r="H56" s="37"/>
      <c r="I56" s="37"/>
      <c r="J56" s="37"/>
      <c r="K56" s="37"/>
      <c r="L56" s="37"/>
      <c r="M56" s="38"/>
    </row>
    <row r="57" spans="1:14" ht="14.4" x14ac:dyDescent="0.25">
      <c r="A57" s="8"/>
      <c r="B57" s="39"/>
      <c r="C57" s="40"/>
      <c r="D57" s="40"/>
      <c r="E57" s="40"/>
      <c r="F57" s="40"/>
      <c r="G57" s="40"/>
      <c r="H57" s="40"/>
      <c r="I57" s="40"/>
      <c r="J57" s="40"/>
      <c r="K57" s="40"/>
      <c r="L57" s="40"/>
      <c r="M57" s="41"/>
    </row>
    <row r="58" spans="1:14" ht="15" thickBot="1" x14ac:dyDescent="0.3">
      <c r="A58" s="108" t="s">
        <v>29</v>
      </c>
      <c r="B58" s="120">
        <f>B55-B56</f>
        <v>144624.978</v>
      </c>
      <c r="C58" s="120"/>
      <c r="D58" s="120"/>
      <c r="E58" s="120"/>
      <c r="F58" s="120"/>
      <c r="G58" s="120"/>
      <c r="H58" s="120"/>
      <c r="I58" s="120"/>
      <c r="J58" s="120"/>
      <c r="K58" s="120"/>
      <c r="L58" s="120"/>
      <c r="M58" s="121"/>
    </row>
    <row r="60" spans="1:14" ht="13.8" thickBot="1" x14ac:dyDescent="0.3"/>
    <row r="61" spans="1:14" ht="20.399999999999999" customHeight="1" thickBot="1" x14ac:dyDescent="0.3">
      <c r="A61" s="105" t="s">
        <v>53</v>
      </c>
      <c r="B61" s="106"/>
      <c r="C61" s="106"/>
      <c r="D61" s="106"/>
      <c r="E61" s="106"/>
      <c r="F61" s="106"/>
      <c r="G61" s="106"/>
      <c r="H61" s="106"/>
      <c r="I61" s="106"/>
      <c r="J61" s="106"/>
      <c r="K61" s="106"/>
      <c r="L61" s="106"/>
      <c r="M61" s="107"/>
    </row>
    <row r="62" spans="1:14" ht="13.8" x14ac:dyDescent="0.25">
      <c r="A62" s="29" t="s">
        <v>30</v>
      </c>
      <c r="B62" s="30" t="s">
        <v>2</v>
      </c>
      <c r="C62" s="31"/>
      <c r="D62" s="32"/>
      <c r="E62" s="30" t="s">
        <v>3</v>
      </c>
      <c r="F62" s="31"/>
      <c r="G62" s="32"/>
      <c r="H62" s="30" t="s">
        <v>4</v>
      </c>
      <c r="I62" s="31"/>
      <c r="J62" s="32"/>
      <c r="K62" s="30" t="s">
        <v>5</v>
      </c>
      <c r="L62" s="31"/>
      <c r="M62" s="32"/>
      <c r="N62" s="25" t="s">
        <v>31</v>
      </c>
    </row>
    <row r="63" spans="1:14" ht="14.4" customHeight="1" thickBot="1" x14ac:dyDescent="0.3">
      <c r="A63" s="29"/>
      <c r="B63" s="26" t="s">
        <v>40</v>
      </c>
      <c r="C63" s="27"/>
      <c r="D63" s="28"/>
      <c r="E63" s="26" t="s">
        <v>41</v>
      </c>
      <c r="F63" s="27"/>
      <c r="G63" s="28"/>
      <c r="H63" s="26" t="s">
        <v>42</v>
      </c>
      <c r="I63" s="27"/>
      <c r="J63" s="28"/>
      <c r="K63" s="26" t="s">
        <v>43</v>
      </c>
      <c r="L63" s="27"/>
      <c r="M63" s="28"/>
      <c r="N63" s="25"/>
    </row>
    <row r="64" spans="1:14" ht="14.4" x14ac:dyDescent="0.3">
      <c r="A64" s="12" t="s">
        <v>32</v>
      </c>
      <c r="B64" s="23">
        <f>B8</f>
        <v>12784.2028125</v>
      </c>
      <c r="C64" s="23"/>
      <c r="D64" s="23"/>
      <c r="E64" s="23">
        <f t="shared" ref="E64" si="30">E8</f>
        <v>138878.97843749999</v>
      </c>
      <c r="F64" s="23"/>
      <c r="G64" s="23"/>
      <c r="H64" s="23">
        <f t="shared" ref="H64" si="31">H8</f>
        <v>66371.939287500019</v>
      </c>
      <c r="I64" s="23"/>
      <c r="J64" s="23"/>
      <c r="K64" s="23">
        <f t="shared" ref="K64" si="32">K8</f>
        <v>84682.731787500001</v>
      </c>
      <c r="L64" s="23"/>
      <c r="M64" s="23"/>
      <c r="N64" s="13">
        <f>SUM(K64)</f>
        <v>84682.731787500001</v>
      </c>
    </row>
    <row r="65" spans="1:14" ht="14.4" x14ac:dyDescent="0.3">
      <c r="A65" s="14" t="s">
        <v>33</v>
      </c>
      <c r="B65" s="24"/>
      <c r="C65" s="24"/>
      <c r="D65" s="24"/>
      <c r="E65" s="24"/>
      <c r="F65" s="24"/>
      <c r="G65" s="24"/>
      <c r="H65" s="24"/>
      <c r="I65" s="24"/>
      <c r="J65" s="24"/>
      <c r="K65" s="24"/>
      <c r="L65" s="24"/>
      <c r="M65" s="24"/>
      <c r="N65" s="15"/>
    </row>
    <row r="66" spans="1:14" ht="14.4" x14ac:dyDescent="0.3">
      <c r="A66" s="12" t="s">
        <v>34</v>
      </c>
      <c r="B66" s="23">
        <f>1500*1.025</f>
        <v>1537.4999999999998</v>
      </c>
      <c r="C66" s="23"/>
      <c r="D66" s="23"/>
      <c r="E66" s="23">
        <f t="shared" ref="E66" si="33">1500*1.025</f>
        <v>1537.4999999999998</v>
      </c>
      <c r="F66" s="23"/>
      <c r="G66" s="23"/>
      <c r="H66" s="23">
        <f t="shared" ref="H66" si="34">1500*1.025</f>
        <v>1537.4999999999998</v>
      </c>
      <c r="I66" s="23"/>
      <c r="J66" s="23"/>
      <c r="K66" s="23">
        <f t="shared" ref="K66" si="35">1500*1.025</f>
        <v>1537.4999999999998</v>
      </c>
      <c r="L66" s="23"/>
      <c r="M66" s="23"/>
      <c r="N66" s="13">
        <f>SUM(B66:M66)</f>
        <v>6149.9999999999991</v>
      </c>
    </row>
    <row r="67" spans="1:14" ht="14.4" x14ac:dyDescent="0.3">
      <c r="A67" s="12" t="s">
        <v>35</v>
      </c>
      <c r="B67" s="23">
        <f>1200*1.025</f>
        <v>1230</v>
      </c>
      <c r="C67" s="23"/>
      <c r="D67" s="23"/>
      <c r="E67" s="23">
        <f>1200*1.025</f>
        <v>1230</v>
      </c>
      <c r="F67" s="23"/>
      <c r="G67" s="23"/>
      <c r="H67" s="23">
        <f>1300*1.025</f>
        <v>1332.4999999999998</v>
      </c>
      <c r="I67" s="23"/>
      <c r="J67" s="23"/>
      <c r="K67" s="23">
        <f>1100*1.025</f>
        <v>1127.5</v>
      </c>
      <c r="L67" s="23"/>
      <c r="M67" s="23"/>
      <c r="N67" s="13">
        <f t="shared" ref="N67:N70" si="36">SUM(B67:M67)</f>
        <v>4920</v>
      </c>
    </row>
    <row r="68" spans="1:14" ht="14.4" x14ac:dyDescent="0.3">
      <c r="A68" s="12" t="s">
        <v>36</v>
      </c>
      <c r="B68" s="23">
        <f>1000*1.1</f>
        <v>1100</v>
      </c>
      <c r="C68" s="23"/>
      <c r="D68" s="23"/>
      <c r="E68" s="23">
        <f>1500*1.1</f>
        <v>1650.0000000000002</v>
      </c>
      <c r="F68" s="23"/>
      <c r="G68" s="23"/>
      <c r="H68" s="23">
        <f>1500*1.1</f>
        <v>1650.0000000000002</v>
      </c>
      <c r="I68" s="23"/>
      <c r="J68" s="23"/>
      <c r="K68" s="23">
        <f t="shared" ref="K68" si="37">1000*1.1</f>
        <v>1100</v>
      </c>
      <c r="L68" s="23"/>
      <c r="M68" s="23"/>
      <c r="N68" s="13">
        <f t="shared" si="36"/>
        <v>5500</v>
      </c>
    </row>
    <row r="69" spans="1:14" ht="14.4" x14ac:dyDescent="0.3">
      <c r="A69" s="12" t="s">
        <v>37</v>
      </c>
      <c r="B69" s="23">
        <f>6000*1.05</f>
        <v>6300</v>
      </c>
      <c r="C69" s="23"/>
      <c r="D69" s="23"/>
      <c r="E69" s="23">
        <f>14000*1.05</f>
        <v>14700</v>
      </c>
      <c r="F69" s="23"/>
      <c r="G69" s="23"/>
      <c r="H69" s="23">
        <f>10000*1.05</f>
        <v>10500</v>
      </c>
      <c r="I69" s="23"/>
      <c r="J69" s="23"/>
      <c r="K69" s="23">
        <f>9000*1.05</f>
        <v>9450</v>
      </c>
      <c r="L69" s="23"/>
      <c r="M69" s="23"/>
      <c r="N69" s="13">
        <f t="shared" si="36"/>
        <v>40950</v>
      </c>
    </row>
    <row r="70" spans="1:14" ht="14.4" x14ac:dyDescent="0.3">
      <c r="A70" s="12" t="s">
        <v>38</v>
      </c>
      <c r="B70" s="23">
        <v>1000</v>
      </c>
      <c r="C70" s="23"/>
      <c r="D70" s="23"/>
      <c r="E70" s="23">
        <v>1000</v>
      </c>
      <c r="F70" s="23"/>
      <c r="G70" s="23"/>
      <c r="H70" s="23">
        <v>1000</v>
      </c>
      <c r="I70" s="23"/>
      <c r="J70" s="23"/>
      <c r="K70" s="23">
        <v>1000</v>
      </c>
      <c r="L70" s="23"/>
      <c r="M70" s="23"/>
      <c r="N70" s="13">
        <f t="shared" si="36"/>
        <v>4000</v>
      </c>
    </row>
    <row r="71" spans="1:14" ht="14.4" x14ac:dyDescent="0.3">
      <c r="A71" s="14" t="s">
        <v>39</v>
      </c>
      <c r="B71" s="19"/>
      <c r="C71" s="19"/>
      <c r="D71" s="19"/>
      <c r="E71" s="19"/>
      <c r="F71" s="19"/>
      <c r="G71" s="19"/>
      <c r="H71" s="19"/>
      <c r="I71" s="19"/>
      <c r="J71" s="19"/>
      <c r="K71" s="19"/>
      <c r="L71" s="19"/>
      <c r="M71" s="19"/>
      <c r="N71" s="13"/>
    </row>
    <row r="72" spans="1:14" ht="14.4" x14ac:dyDescent="0.25">
      <c r="A72" s="20"/>
      <c r="B72" s="21"/>
      <c r="C72" s="21"/>
      <c r="D72" s="21"/>
      <c r="E72" s="21"/>
      <c r="F72" s="21"/>
      <c r="G72" s="21"/>
      <c r="H72" s="21"/>
      <c r="I72" s="21"/>
      <c r="J72" s="21"/>
      <c r="K72" s="21"/>
      <c r="L72" s="21"/>
      <c r="M72" s="21"/>
      <c r="N72" s="22"/>
    </row>
    <row r="73" spans="1:14" ht="15" thickBot="1" x14ac:dyDescent="0.35">
      <c r="A73" s="122" t="s">
        <v>54</v>
      </c>
      <c r="B73" s="123">
        <f>B64-(B66+B67+B68+B69+B70)</f>
        <v>1616.7028124999997</v>
      </c>
      <c r="C73" s="123"/>
      <c r="D73" s="123"/>
      <c r="E73" s="123">
        <f t="shared" ref="E73" si="38">E64-(E66+E67+E68+E69+E70)</f>
        <v>118761.47843749999</v>
      </c>
      <c r="F73" s="123"/>
      <c r="G73" s="123"/>
      <c r="H73" s="123">
        <f t="shared" ref="H73" si="39">H64-(H66+H67+H68+H69+H70)</f>
        <v>50351.939287500019</v>
      </c>
      <c r="I73" s="123"/>
      <c r="J73" s="123"/>
      <c r="K73" s="123">
        <f t="shared" ref="K73" si="40">K64-(K66+K67+K68+K69+K70)</f>
        <v>70467.731787500001</v>
      </c>
      <c r="L73" s="123"/>
      <c r="M73" s="123"/>
      <c r="N73" s="124">
        <f>SUM(A66:N72)</f>
        <v>123040</v>
      </c>
    </row>
  </sheetData>
  <mergeCells count="203">
    <mergeCell ref="B23:M23"/>
    <mergeCell ref="B37:M37"/>
    <mergeCell ref="A1:M1"/>
    <mergeCell ref="A2:M2"/>
    <mergeCell ref="A3:M3"/>
    <mergeCell ref="A4:A5"/>
    <mergeCell ref="B4:D4"/>
    <mergeCell ref="E4:G4"/>
    <mergeCell ref="H4:J4"/>
    <mergeCell ref="K4:M4"/>
    <mergeCell ref="B5:D5"/>
    <mergeCell ref="E5:G5"/>
    <mergeCell ref="B7:D7"/>
    <mergeCell ref="E7:G7"/>
    <mergeCell ref="H7:J7"/>
    <mergeCell ref="K7:M7"/>
    <mergeCell ref="B8:D8"/>
    <mergeCell ref="E8:G8"/>
    <mergeCell ref="H8:J8"/>
    <mergeCell ref="K8:M8"/>
    <mergeCell ref="H5:J5"/>
    <mergeCell ref="K5:M5"/>
    <mergeCell ref="B6:D6"/>
    <mergeCell ref="E6:G6"/>
    <mergeCell ref="H6:J6"/>
    <mergeCell ref="K6:M6"/>
    <mergeCell ref="B9:M9"/>
    <mergeCell ref="B10:M10"/>
    <mergeCell ref="A11:M11"/>
    <mergeCell ref="A12:M12"/>
    <mergeCell ref="A13:M13"/>
    <mergeCell ref="A14:A15"/>
    <mergeCell ref="B14:D14"/>
    <mergeCell ref="E14:G14"/>
    <mergeCell ref="H14:J14"/>
    <mergeCell ref="K14:M14"/>
    <mergeCell ref="B17:D17"/>
    <mergeCell ref="E17:G17"/>
    <mergeCell ref="H17:J17"/>
    <mergeCell ref="K17:M17"/>
    <mergeCell ref="B18:D18"/>
    <mergeCell ref="E18:G18"/>
    <mergeCell ref="H18:J18"/>
    <mergeCell ref="K18:M18"/>
    <mergeCell ref="B15:D15"/>
    <mergeCell ref="E15:G15"/>
    <mergeCell ref="H15:J15"/>
    <mergeCell ref="K15:M15"/>
    <mergeCell ref="B16:D16"/>
    <mergeCell ref="E16:G16"/>
    <mergeCell ref="H16:J16"/>
    <mergeCell ref="K16:M16"/>
    <mergeCell ref="B21:D21"/>
    <mergeCell ref="E21:G21"/>
    <mergeCell ref="H21:J21"/>
    <mergeCell ref="K21:M21"/>
    <mergeCell ref="B22:D22"/>
    <mergeCell ref="E22:G22"/>
    <mergeCell ref="H22:J22"/>
    <mergeCell ref="K22:M22"/>
    <mergeCell ref="B19:D19"/>
    <mergeCell ref="E19:G19"/>
    <mergeCell ref="H19:J19"/>
    <mergeCell ref="K19:M19"/>
    <mergeCell ref="B20:D20"/>
    <mergeCell ref="E20:G20"/>
    <mergeCell ref="H20:J20"/>
    <mergeCell ref="K20:M20"/>
    <mergeCell ref="B24:M24"/>
    <mergeCell ref="A27:M27"/>
    <mergeCell ref="A28:A29"/>
    <mergeCell ref="B28:D28"/>
    <mergeCell ref="E28:G28"/>
    <mergeCell ref="H28:J28"/>
    <mergeCell ref="K28:M28"/>
    <mergeCell ref="B29:D29"/>
    <mergeCell ref="E29:G29"/>
    <mergeCell ref="H29:J29"/>
    <mergeCell ref="B32:D32"/>
    <mergeCell ref="E32:G32"/>
    <mergeCell ref="H32:J32"/>
    <mergeCell ref="K32:M32"/>
    <mergeCell ref="B33:D33"/>
    <mergeCell ref="E33:G33"/>
    <mergeCell ref="H33:J33"/>
    <mergeCell ref="K33:M33"/>
    <mergeCell ref="K29:M29"/>
    <mergeCell ref="B30:D30"/>
    <mergeCell ref="E30:G30"/>
    <mergeCell ref="H30:J30"/>
    <mergeCell ref="K30:M30"/>
    <mergeCell ref="B31:D31"/>
    <mergeCell ref="E31:G31"/>
    <mergeCell ref="H31:J31"/>
    <mergeCell ref="K31:M31"/>
    <mergeCell ref="B36:D36"/>
    <mergeCell ref="E36:G36"/>
    <mergeCell ref="H36:J36"/>
    <mergeCell ref="K36:M36"/>
    <mergeCell ref="B38:M38"/>
    <mergeCell ref="A41:M41"/>
    <mergeCell ref="B34:D34"/>
    <mergeCell ref="E34:G34"/>
    <mergeCell ref="H34:J34"/>
    <mergeCell ref="K34:M34"/>
    <mergeCell ref="B35:D35"/>
    <mergeCell ref="E35:G35"/>
    <mergeCell ref="H35:J35"/>
    <mergeCell ref="K35:M35"/>
    <mergeCell ref="B44:D44"/>
    <mergeCell ref="E44:G44"/>
    <mergeCell ref="H44:J44"/>
    <mergeCell ref="K44:M44"/>
    <mergeCell ref="B46:M46"/>
    <mergeCell ref="A47:M47"/>
    <mergeCell ref="A42:A43"/>
    <mergeCell ref="B42:D42"/>
    <mergeCell ref="E42:G42"/>
    <mergeCell ref="H42:J42"/>
    <mergeCell ref="K42:M42"/>
    <mergeCell ref="B43:D43"/>
    <mergeCell ref="E43:G43"/>
    <mergeCell ref="H43:J43"/>
    <mergeCell ref="K43:M43"/>
    <mergeCell ref="A48:M48"/>
    <mergeCell ref="A49:M49"/>
    <mergeCell ref="A50:A51"/>
    <mergeCell ref="B50:D50"/>
    <mergeCell ref="E50:G50"/>
    <mergeCell ref="H50:J50"/>
    <mergeCell ref="K50:M50"/>
    <mergeCell ref="B51:D51"/>
    <mergeCell ref="E51:G51"/>
    <mergeCell ref="H51:J51"/>
    <mergeCell ref="K51:M51"/>
    <mergeCell ref="B52:D52"/>
    <mergeCell ref="E52:G52"/>
    <mergeCell ref="H52:J52"/>
    <mergeCell ref="K52:M52"/>
    <mergeCell ref="B53:D53"/>
    <mergeCell ref="E53:G53"/>
    <mergeCell ref="H53:J53"/>
    <mergeCell ref="K53:M53"/>
    <mergeCell ref="B58:M58"/>
    <mergeCell ref="A61:M61"/>
    <mergeCell ref="A62:A63"/>
    <mergeCell ref="B62:D62"/>
    <mergeCell ref="E62:G62"/>
    <mergeCell ref="H62:J62"/>
    <mergeCell ref="K62:M62"/>
    <mergeCell ref="B54:D54"/>
    <mergeCell ref="E54:G54"/>
    <mergeCell ref="H54:J54"/>
    <mergeCell ref="K54:M54"/>
    <mergeCell ref="B55:M55"/>
    <mergeCell ref="B56:M56"/>
    <mergeCell ref="B57:M57"/>
    <mergeCell ref="K66:M66"/>
    <mergeCell ref="N62:N63"/>
    <mergeCell ref="B63:D63"/>
    <mergeCell ref="E63:G63"/>
    <mergeCell ref="H63:J63"/>
    <mergeCell ref="K63:M63"/>
    <mergeCell ref="B64:D64"/>
    <mergeCell ref="E64:G64"/>
    <mergeCell ref="H64:J64"/>
    <mergeCell ref="K64:M64"/>
    <mergeCell ref="B73:D73"/>
    <mergeCell ref="E73:G73"/>
    <mergeCell ref="H73:J73"/>
    <mergeCell ref="K73:M73"/>
    <mergeCell ref="B69:D69"/>
    <mergeCell ref="E69:G69"/>
    <mergeCell ref="H69:J69"/>
    <mergeCell ref="K69:M69"/>
    <mergeCell ref="B70:D70"/>
    <mergeCell ref="E70:G70"/>
    <mergeCell ref="H70:J70"/>
    <mergeCell ref="K70:M70"/>
    <mergeCell ref="O16:Y16"/>
    <mergeCell ref="O5:Y5"/>
    <mergeCell ref="O6:Y6"/>
    <mergeCell ref="O7:Y7"/>
    <mergeCell ref="B71:D71"/>
    <mergeCell ref="E71:G71"/>
    <mergeCell ref="H71:J71"/>
    <mergeCell ref="K71:M71"/>
    <mergeCell ref="A72:N72"/>
    <mergeCell ref="B67:D67"/>
    <mergeCell ref="E67:G67"/>
    <mergeCell ref="H67:J67"/>
    <mergeCell ref="K67:M67"/>
    <mergeCell ref="B68:D68"/>
    <mergeCell ref="E68:G68"/>
    <mergeCell ref="H68:J68"/>
    <mergeCell ref="K68:M68"/>
    <mergeCell ref="B65:D65"/>
    <mergeCell ref="E65:G65"/>
    <mergeCell ref="H65:J65"/>
    <mergeCell ref="K65:M65"/>
    <mergeCell ref="B66:D66"/>
    <mergeCell ref="E66:G66"/>
    <mergeCell ref="H66:J6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FNSACC412 Cover Page</vt:lpstr>
      <vt:lpstr>Budget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Gayelene Townsend</dc:creator>
  <cp:lastModifiedBy>Gayelene Townsend</cp:lastModifiedBy>
  <dcterms:created xsi:type="dcterms:W3CDTF">2023-12-05T23:07:52Z</dcterms:created>
  <dcterms:modified xsi:type="dcterms:W3CDTF">2024-02-18T21:50:08Z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2023-12-05T23:10:38Z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af25f3d4-d68f-40cb-9e92-9c7a34eec833</vt:lpwstr>
  </property>
  <property fmtid="{D5CDD505-2E9C-101B-9397-08002B2CF9AE}" pid="8" name="MSIP_Label_c96ed6d7-747c-41fd-b042-ff14484edc24_ContentBits">
    <vt:lpwstr>0</vt:lpwstr>
  </property>
</Properties>
</file>