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LAB UPLOAD/FNSACC412 Prepare operational budgets/"/>
    </mc:Choice>
  </mc:AlternateContent>
  <xr:revisionPtr revIDLastSave="1" documentId="8_{F6894D27-7FB8-4FDA-A5FD-46A62237D65C}" xr6:coauthVersionLast="47" xr6:coauthVersionMax="47" xr10:uidLastSave="{2924576D-FF9A-4E91-8178-28B15ADC2316}"/>
  <bookViews>
    <workbookView xWindow="-75" yWindow="-16320" windowWidth="29040" windowHeight="15840" xr2:uid="{00000000-000D-0000-FFFF-FFFF00000000}"/>
  </bookViews>
  <sheets>
    <sheet name="FNSACC412 Cover Page" sheetId="6" r:id="rId1"/>
    <sheet name="Contents" sheetId="8" r:id="rId2"/>
    <sheet name="Tab 1" sheetId="2" r:id="rId3"/>
    <sheet name="Tab 2" sheetId="3" r:id="rId4"/>
    <sheet name="Tab 3" sheetId="4" r:id="rId5"/>
    <sheet name="Tab 4" sheetId="5" r:id="rId6"/>
  </sheets>
  <definedNames>
    <definedName name="OLE_LINK2" localSheetId="4">'Tab 3'!$C$35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4" l="1"/>
  <c r="M39" i="4"/>
  <c r="N31" i="4"/>
  <c r="N33" i="4" s="1"/>
  <c r="M31" i="4"/>
  <c r="M33" i="4" s="1"/>
  <c r="M25" i="4"/>
  <c r="L25" i="4"/>
  <c r="M20" i="4"/>
  <c r="L20" i="4"/>
  <c r="N20" i="4" s="1"/>
  <c r="O14" i="4"/>
  <c r="N14" i="4"/>
  <c r="M14" i="4"/>
  <c r="L14" i="4"/>
  <c r="P14" i="4" s="1"/>
  <c r="E8" i="4" s="1"/>
  <c r="F11" i="4" s="1"/>
  <c r="O9" i="4"/>
  <c r="N9" i="4"/>
  <c r="M9" i="4"/>
  <c r="L9" i="4"/>
  <c r="C21" i="3"/>
  <c r="B21" i="3"/>
  <c r="C20" i="3"/>
  <c r="B20" i="3"/>
  <c r="D20" i="3" s="1"/>
  <c r="B8" i="3"/>
  <c r="B10" i="3" s="1"/>
  <c r="C18" i="3"/>
  <c r="C22" i="3" s="1"/>
  <c r="C26" i="3" s="1"/>
  <c r="B18" i="3"/>
  <c r="C25" i="3"/>
  <c r="B25" i="3"/>
  <c r="D24" i="3"/>
  <c r="D25" i="3" s="1"/>
  <c r="D23" i="3"/>
  <c r="D9" i="3"/>
  <c r="D8" i="3"/>
  <c r="C10" i="3"/>
  <c r="C9" i="3"/>
  <c r="B9" i="3"/>
  <c r="C8" i="3"/>
  <c r="B13" i="3"/>
  <c r="D12" i="3"/>
  <c r="C6" i="3"/>
  <c r="C14" i="3" s="1"/>
  <c r="D42" i="2"/>
  <c r="C42" i="2"/>
  <c r="E41" i="2"/>
  <c r="D41" i="2"/>
  <c r="C41" i="2"/>
  <c r="E39" i="2"/>
  <c r="D39" i="2"/>
  <c r="E40" i="2"/>
  <c r="D40" i="2"/>
  <c r="C40" i="2"/>
  <c r="C39" i="2"/>
  <c r="E38" i="2"/>
  <c r="D38" i="2"/>
  <c r="C38" i="2"/>
  <c r="D34" i="2"/>
  <c r="C34" i="2"/>
  <c r="D32" i="2"/>
  <c r="C32" i="2"/>
  <c r="E26" i="2"/>
  <c r="E24" i="2"/>
  <c r="E20" i="2"/>
  <c r="E18" i="2"/>
  <c r="D26" i="2"/>
  <c r="C26" i="2"/>
  <c r="D24" i="2"/>
  <c r="C24" i="2"/>
  <c r="D22" i="2"/>
  <c r="C22" i="2"/>
  <c r="D20" i="2"/>
  <c r="C20" i="2"/>
  <c r="D14" i="2"/>
  <c r="E14" i="2"/>
  <c r="C14" i="2"/>
  <c r="E13" i="2"/>
  <c r="E12" i="2"/>
  <c r="D7" i="2"/>
  <c r="C7" i="2"/>
  <c r="B6" i="3" s="1"/>
  <c r="C60" i="5"/>
  <c r="C58" i="5"/>
  <c r="C55" i="5"/>
  <c r="C56" i="5" s="1"/>
  <c r="C51" i="5"/>
  <c r="C52" i="5" s="1"/>
  <c r="C44" i="5"/>
  <c r="C45" i="5" s="1"/>
  <c r="C40" i="5"/>
  <c r="C41" i="5" s="1"/>
  <c r="C34" i="5"/>
  <c r="C33" i="5"/>
  <c r="C29" i="5"/>
  <c r="C28" i="5"/>
  <c r="C23" i="5"/>
  <c r="C22" i="5"/>
  <c r="C18" i="5"/>
  <c r="C17" i="5"/>
  <c r="C10" i="5"/>
  <c r="C9" i="5"/>
  <c r="C6" i="5"/>
  <c r="C5" i="5"/>
  <c r="C7" i="5" s="1"/>
  <c r="G19" i="4"/>
  <c r="F17" i="4"/>
  <c r="G17" i="4" s="1"/>
  <c r="D14" i="4"/>
  <c r="G14" i="4" s="1"/>
  <c r="D11" i="3"/>
  <c r="C13" i="3"/>
  <c r="E30" i="2"/>
  <c r="E23" i="2"/>
  <c r="E21" i="2"/>
  <c r="E11" i="2"/>
  <c r="C30" i="5" l="1"/>
  <c r="C19" i="5"/>
  <c r="N25" i="4"/>
  <c r="P9" i="4"/>
  <c r="C8" i="4" s="1"/>
  <c r="D11" i="4" s="1"/>
  <c r="G11" i="4" s="1"/>
  <c r="D21" i="3"/>
  <c r="B22" i="3"/>
  <c r="B26" i="3" s="1"/>
  <c r="D18" i="3"/>
  <c r="D6" i="3"/>
  <c r="E32" i="2"/>
  <c r="E34" i="2"/>
  <c r="E42" i="2"/>
  <c r="D13" i="3"/>
  <c r="C11" i="5"/>
  <c r="F18" i="4"/>
  <c r="D18" i="4" l="1"/>
  <c r="D22" i="3"/>
  <c r="D26" i="3" s="1"/>
  <c r="B14" i="3"/>
  <c r="D10" i="3"/>
  <c r="D14" i="3" s="1"/>
  <c r="E22" i="2"/>
  <c r="D20" i="4" l="1"/>
  <c r="F19" i="4" s="1"/>
  <c r="F20" i="4" s="1"/>
  <c r="G20" i="4" s="1"/>
  <c r="G18" i="4"/>
</calcChain>
</file>

<file path=xl/sharedStrings.xml><?xml version="1.0" encoding="utf-8"?>
<sst xmlns="http://schemas.openxmlformats.org/spreadsheetml/2006/main" count="262" uniqueCount="178">
  <si>
    <t>Budgets for Elite Manufacturing</t>
  </si>
  <si>
    <t>Sales Budget</t>
  </si>
  <si>
    <t>Product</t>
  </si>
  <si>
    <t>A</t>
  </si>
  <si>
    <t>B</t>
  </si>
  <si>
    <t>Budgeted sales units</t>
  </si>
  <si>
    <t>Budgeted price per unit</t>
  </si>
  <si>
    <t>Budgeted Sales</t>
  </si>
  <si>
    <t>Production Budget</t>
  </si>
  <si>
    <t>Total</t>
  </si>
  <si>
    <t>Forecasted sales units</t>
  </si>
  <si>
    <t>Ending inventory</t>
  </si>
  <si>
    <t>Beginning finished goods</t>
  </si>
  <si>
    <t>Production required</t>
  </si>
  <si>
    <t>Direct Materials Budget</t>
  </si>
  <si>
    <t>Production units required</t>
  </si>
  <si>
    <t>Materials per unit (kg)</t>
  </si>
  <si>
    <t>Kg of materials required</t>
  </si>
  <si>
    <t>Desired ending materials (kg)</t>
  </si>
  <si>
    <t>Kilograms needed</t>
  </si>
  <si>
    <t>Beginning materials (kg)</t>
  </si>
  <si>
    <t>Purchased required (kg)</t>
  </si>
  <si>
    <t>Cost per kg</t>
  </si>
  <si>
    <t>Cost of purchases</t>
  </si>
  <si>
    <t>Direct Labour Budget</t>
  </si>
  <si>
    <t>Direct labour hours per unit</t>
  </si>
  <si>
    <t>Total hours required</t>
  </si>
  <si>
    <t>Labour rate per hour</t>
  </si>
  <si>
    <t>Total labour cost</t>
  </si>
  <si>
    <t>Factory Overhead Budget</t>
  </si>
  <si>
    <t>Total cost of production = Production required x Cost of production per unit</t>
  </si>
  <si>
    <t>Production required x Cost of production per unit (A = 606,000 x $15.00) (B = 181,000 x $25.80)</t>
  </si>
  <si>
    <t>Raw materials cost = Cost of purchase</t>
  </si>
  <si>
    <t>Direct labour costs</t>
  </si>
  <si>
    <t>Total prime costs (Direct labour costs + Raw materials cost)</t>
  </si>
  <si>
    <t>Factory overhead = Total cost of production - Total prime cost</t>
  </si>
  <si>
    <t xml:space="preserve">Budgeted Statement of Financial Performance </t>
  </si>
  <si>
    <t>for Elite Manufacturing</t>
  </si>
  <si>
    <t>for the year ended 30 June 2023</t>
  </si>
  <si>
    <t>Sales revenue</t>
  </si>
  <si>
    <t>Cost of goods sold</t>
  </si>
  <si>
    <t xml:space="preserve">   Direct Materials</t>
  </si>
  <si>
    <t xml:space="preserve">   Direct Labour</t>
  </si>
  <si>
    <t>Gross Profit</t>
  </si>
  <si>
    <t>Selling and distribution expenses</t>
  </si>
  <si>
    <t>administration expenses</t>
  </si>
  <si>
    <t>Total budget expenses</t>
  </si>
  <si>
    <t>Net Profit</t>
  </si>
  <si>
    <t>Scenario 2</t>
  </si>
  <si>
    <t>Budgeted Statement of Cash Flows</t>
  </si>
  <si>
    <t>for Q1 and Q2 2023</t>
  </si>
  <si>
    <t>WORKINGS</t>
  </si>
  <si>
    <t>Receipts from Customers</t>
  </si>
  <si>
    <t>September</t>
  </si>
  <si>
    <t>December</t>
  </si>
  <si>
    <t>Q2 2022</t>
  </si>
  <si>
    <t>Q3 2022</t>
  </si>
  <si>
    <t>Q4 2022</t>
  </si>
  <si>
    <t>Q1 2023</t>
  </si>
  <si>
    <t>Total Q1 2023</t>
  </si>
  <si>
    <t>Cashflow from operating activities:</t>
  </si>
  <si>
    <t xml:space="preserve">Receipts from customers </t>
  </si>
  <si>
    <t>Payments to suppliers and employees</t>
  </si>
  <si>
    <t>Interest paid</t>
  </si>
  <si>
    <t>Net cash from operating activities:</t>
  </si>
  <si>
    <t>Q2 2023</t>
  </si>
  <si>
    <t>Total Q2 2023</t>
  </si>
  <si>
    <t>Cashflow from investing activities:</t>
  </si>
  <si>
    <t>Purchase of equipment</t>
  </si>
  <si>
    <t>Net cash from investing activities</t>
  </si>
  <si>
    <t>Cashflow from financing activities:</t>
  </si>
  <si>
    <t>Repayment of borrowings</t>
  </si>
  <si>
    <t>Staff Payments</t>
  </si>
  <si>
    <t>Net cash from financing activities</t>
  </si>
  <si>
    <t>Net increase/[decrease] in cash held</t>
  </si>
  <si>
    <t>Cash at the beginning of the quarter</t>
  </si>
  <si>
    <t>Cash at the end of the quarter</t>
  </si>
  <si>
    <t>Advertising and promotion expenses</t>
  </si>
  <si>
    <t>Revenue</t>
  </si>
  <si>
    <t>%</t>
  </si>
  <si>
    <t>% revenue</t>
  </si>
  <si>
    <t>per Qtr</t>
  </si>
  <si>
    <t>Administrive expenses</t>
  </si>
  <si>
    <t>less Dep</t>
  </si>
  <si>
    <t>Budgeted Statement</t>
  </si>
  <si>
    <t>a) Sales Variance</t>
  </si>
  <si>
    <t>Sales price variance = (Actual selling price - Budgeted selling price) x Actual units sold</t>
  </si>
  <si>
    <t>Workings for Assessor</t>
  </si>
  <si>
    <t>Product A</t>
  </si>
  <si>
    <t>Favourable</t>
  </si>
  <si>
    <t>($6.20 - $6.00 x 8,000]</t>
  </si>
  <si>
    <t>Product B</t>
  </si>
  <si>
    <t>Unfavourable</t>
  </si>
  <si>
    <t>($7.70 - $8.00 x 33,000]</t>
  </si>
  <si>
    <t>Sales price variance</t>
  </si>
  <si>
    <t>Sales volume variance = (Actual quantity - Budgeted quantity) x Budgeted selling price</t>
  </si>
  <si>
    <t>(8,000 vs 10,000 x $6.00)</t>
  </si>
  <si>
    <t>(33,000 vs 30,000 x $8.00)</t>
  </si>
  <si>
    <t>Sales volume variance</t>
  </si>
  <si>
    <t>Total sales variance $3,700 [favourable], which is a combination of sales price variance $8,300 [unfavourable] and sales volume variance $12,000.</t>
  </si>
  <si>
    <t>b) Materials Variance</t>
  </si>
  <si>
    <t>Total materials variance</t>
  </si>
  <si>
    <t>Standard quantity x Standard price</t>
  </si>
  <si>
    <t>(24,000 x $5)</t>
  </si>
  <si>
    <t>Actual quantity x Actual price</t>
  </si>
  <si>
    <t>(16,000 x $7)</t>
  </si>
  <si>
    <t>Material price variance</t>
  </si>
  <si>
    <t>($7 - $5)</t>
  </si>
  <si>
    <t>(Standard price - Actual price) x Actual quantity</t>
  </si>
  <si>
    <t>(($5 - $7) x 16,000)</t>
  </si>
  <si>
    <t>(Standard quantity - Actual quantity) x Standard price</t>
  </si>
  <si>
    <t>((24,000 - 16,000) x $5)</t>
  </si>
  <si>
    <t>Total labour variance</t>
  </si>
  <si>
    <t xml:space="preserve">Standard quantity x Standard price </t>
  </si>
  <si>
    <t>(28,000 x $9)</t>
  </si>
  <si>
    <t>(42,000 x $8)</t>
  </si>
  <si>
    <t>Labour  price variance</t>
  </si>
  <si>
    <t>($9 - $8)</t>
  </si>
  <si>
    <t>Labour quantity variance</t>
  </si>
  <si>
    <t>(($9 - $8) X 42,000)</t>
  </si>
  <si>
    <t xml:space="preserve">(Standard quantity - Actual quantity) x Standard price </t>
  </si>
  <si>
    <t>((28,000 - 42,000) x $9)</t>
  </si>
  <si>
    <t>d) Variable Overheads Variance</t>
  </si>
  <si>
    <t>Variable overheads price variance</t>
  </si>
  <si>
    <t>Actual variable overhead</t>
  </si>
  <si>
    <t xml:space="preserve">Budgeted adjusted actual hours </t>
  </si>
  <si>
    <t>(2,500 x $4)</t>
  </si>
  <si>
    <t>Price variance</t>
  </si>
  <si>
    <t>Variable overheads efficiency variance</t>
  </si>
  <si>
    <t>Budgeted adjusted actual hours</t>
  </si>
  <si>
    <t xml:space="preserve">Budgeted adjusted to standard hours </t>
  </si>
  <si>
    <t>(3,000 x $4)</t>
  </si>
  <si>
    <t>Efficiency variance</t>
  </si>
  <si>
    <t>e) Fixed Overheads  Variance</t>
  </si>
  <si>
    <t>Fixed overhead budget variance</t>
  </si>
  <si>
    <t>Actual fixed overhead</t>
  </si>
  <si>
    <t xml:space="preserve">Budgeted fixed overhead </t>
  </si>
  <si>
    <t>((10,000 x 2) x $20)</t>
  </si>
  <si>
    <t>Budget variance</t>
  </si>
  <si>
    <t>Volume variance</t>
  </si>
  <si>
    <t>Budgeted fixed overhead</t>
  </si>
  <si>
    <t xml:space="preserve">Standard fixed overhead </t>
  </si>
  <si>
    <t>((9,500 x 2) x $20)</t>
  </si>
  <si>
    <t>Fixed overhead efficiency variance</t>
  </si>
  <si>
    <t>(Standard hours vs Actual hours) x Standard fixed overhead rate</t>
  </si>
  <si>
    <t>((9,500 x 2) - (10,100 x 2) X $20)</t>
  </si>
  <si>
    <t>Fixed overhead pure volume  variance</t>
  </si>
  <si>
    <t>(Actual hours - Budgeted hours) x Standard fixed overhead rate</t>
  </si>
  <si>
    <t>((10,100 x 2) - (10,000 x 2) X $20)</t>
  </si>
  <si>
    <t>Assessor Guide</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</si>
  <si>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</si>
  <si>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</si>
  <si>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</si>
  <si>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</si>
  <si>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</si>
  <si>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</si>
  <si>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</si>
  <si>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</si>
  <si>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</si>
  <si>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</si>
  <si>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</si>
  <si>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t>FNSACC412 Prepare operational budgets</t>
  </si>
  <si>
    <t>You will be instructed to complete this workbook in Assessment 2: Task 1, 2, 3 &amp; 4.</t>
  </si>
  <si>
    <t>Ensure you save this workbook under the naming convention: FNSACC412_Case Study_A2T1,2,3&amp;4 Workbook_Student Name and upload it to the LMS for marking.</t>
  </si>
  <si>
    <t xml:space="preserve">Tasks </t>
  </si>
  <si>
    <t>Use Tab No</t>
  </si>
  <si>
    <t>Task 1</t>
  </si>
  <si>
    <t>Task 2</t>
  </si>
  <si>
    <t xml:space="preserve">Task 3 </t>
  </si>
  <si>
    <t>Task 4</t>
  </si>
  <si>
    <t>c) Labour  Variance</t>
  </si>
  <si>
    <t>Table to complete</t>
  </si>
  <si>
    <t>Sales Variance</t>
  </si>
  <si>
    <t>Materials Variance</t>
  </si>
  <si>
    <t>Labour  Variance</t>
  </si>
  <si>
    <t>Variable Overheads Variance</t>
  </si>
  <si>
    <t>Fixed Overheads  Variance</t>
  </si>
  <si>
    <r>
      <t>Assessment 2</t>
    </r>
    <r>
      <rPr>
        <sz val="22"/>
        <color rgb="FF13AD85"/>
        <rFont val="Arial"/>
        <family val="2"/>
      </rPr>
      <t>: Task 1, 2, 3 &amp;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</si>
</sst>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0;[Red]\(#,##0\)"/>
    <numFmt numFmtId="167" formatCode="&quot;$&quot;#,##0.00"/>
  </numFmts>
  <fonts count="40" x14ac:knownFonts="1">
    <font>
      <sz val="12"/>
      <color rgb="FF000000"/>
      <name val="Calibri"/>
    </font>
    <font>
      <sz val="12"/>
      <color rgb="FF000000"/>
      <name val="Calibri"/>
      <family val="2"/>
    </font>
    <font>
      <sz val="11"/>
      <color rgb="FF000000"/>
      <name val="Calibri"/>
      <family val="2"/>
    </font>
    <font>
      <sz val="12"/>
      <color rgb="FF000000"/>
      <name val="Calibri"/>
      <family val="2"/>
    </font>
    <font>
      <sz val="14"/>
      <color rgb="FF000000"/>
      <name val="Microsoft Sans Serif"/>
      <family val="2"/>
    </font>
    <font>
      <b/>
      <sz val="12"/>
      <color rgb="FF000000"/>
      <name val="Calibri"/>
      <family val="2"/>
    </font>
    <font>
      <sz val="12"/>
      <color rgb="FFFF0000"/>
      <name val="Calibri"/>
      <family val="2"/>
    </font>
    <font>
      <i/>
      <u/>
      <sz val="12"/>
      <color rgb="FF000000"/>
      <name val="Calibri"/>
      <family val="2"/>
    </font>
    <font>
      <sz val="11"/>
      <color rgb="FFFD0000"/>
      <name val="Arial"/>
      <family val="2"/>
    </font>
    <font>
      <sz val="11"/>
      <color rgb="FF000000"/>
      <name val="Times New Roman"/>
      <family val="1"/>
    </font>
    <font>
      <b/>
      <sz val="11"/>
      <color rgb="FF000000"/>
      <name val="Calibri"/>
      <family val="2"/>
      <scheme val="minor"/>
    </font>
    <font>
      <sz val="11"/>
      <color rgb="FF000000"/>
      <name val="Calibri"/>
      <family val="2"/>
      <scheme val="minor"/>
    </font>
    <font>
      <sz val="11"/>
      <color rgb="FFFF0000"/>
      <name val="Calibri"/>
      <family val="2"/>
      <scheme val="minor"/>
    </font>
    <font>
      <b/>
      <sz val="12"/>
      <color theme="0"/>
      <name val="Calibri"/>
      <family val="2"/>
    </font>
    <font>
      <b/>
      <sz val="11"/>
      <color rgb="FF000000"/>
      <name val="Calibri"/>
      <family val="2"/>
    </font>
    <font>
      <b/>
      <sz val="12"/>
      <color rgb="FFFF0000"/>
      <name val="Calibri"/>
      <family val="2"/>
    </font>
    <font>
      <sz val="11"/>
      <color rgb="FF000000"/>
      <name val="Arial"/>
      <family val="2"/>
    </font>
    <font>
      <sz val="11"/>
      <color rgb="FFFF0000"/>
      <name val="Arial"/>
      <family val="2"/>
    </font>
    <font>
      <b/>
      <sz val="11"/>
      <color rgb="FF000000"/>
      <name val="Arial"/>
      <family val="2"/>
    </font>
    <font>
      <b/>
      <u/>
      <sz val="11"/>
      <color rgb="FFFF0000"/>
      <name val="Arial"/>
      <family val="2"/>
    </font>
    <font>
      <sz val="12"/>
      <color rgb="FF000000"/>
      <name val="Calibri"/>
      <family val="2"/>
      <scheme val="minor"/>
    </font>
    <font>
      <sz val="20"/>
      <color rgb="FF000000"/>
      <name val="Calibri"/>
      <family val="2"/>
      <scheme val="minor"/>
    </font>
    <font>
      <sz val="16"/>
      <color rgb="FF000000"/>
      <name val="Arial"/>
      <family val="2"/>
    </font>
    <font>
      <b/>
      <sz val="16"/>
      <color rgb="FF0D0D0D"/>
      <name val="Arial"/>
      <family val="2"/>
    </font>
    <font>
      <sz val="16"/>
      <color rgb="FFFF0000"/>
      <name val="Arial"/>
      <family val="2"/>
    </font>
    <font>
      <b/>
      <sz val="16"/>
      <color rgb="FFFF0000"/>
      <name val="Arial"/>
      <family val="2"/>
    </font>
    <font>
      <sz val="22"/>
      <color rgb="FFFF0000"/>
      <name val="Arial"/>
      <family val="2"/>
    </font>
    <font>
      <sz val="22"/>
      <color rgb="FF000000"/>
      <name val="Arial"/>
      <family val="2"/>
    </font>
    <font>
      <b/>
      <sz val="16"/>
      <color rgb="FF000000"/>
      <name val="Arial"/>
      <family val="2"/>
    </font>
    <font>
      <b/>
      <sz val="22"/>
      <color rgb="FF13AD85"/>
      <name val="Arial"/>
      <family val="2"/>
    </font>
    <font>
      <sz val="22"/>
      <color rgb="FF13AD85"/>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b/>
      <sz val="11"/>
      <color rgb="FF000000"/>
      <name val="Simplon Norm"/>
      <family val="2"/>
    </font>
    <font>
      <b/>
      <sz val="11"/>
      <color theme="1"/>
      <name val="Calibri"/>
      <family val="2"/>
      <scheme val="minor"/>
    </font>
    <font>
      <b/>
      <sz val="12"/>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
      <patternFill patternType="solid">
        <fgColor theme="0" tint="-0.249977111117893"/>
        <bgColor indexed="64"/>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64">
    <xf numFmtId="0" fontId="0" fillId="0" borderId="0" xfId="0"/>
    <xf numFmtId="0" fontId="3" fillId="0" borderId="0" xfId="0" applyFont="1"/>
    <xf numFmtId="0" fontId="5" fillId="0" borderId="0" xfId="0" applyFont="1"/>
    <xf numFmtId="0" fontId="3" fillId="0" borderId="1" xfId="0" applyFont="1" applyBorder="1"/>
    <xf numFmtId="0" fontId="5" fillId="2" borderId="6" xfId="0" applyFont="1" applyFill="1" applyBorder="1"/>
    <xf numFmtId="0" fontId="3" fillId="0" borderId="10" xfId="0" applyFont="1" applyBorder="1"/>
    <xf numFmtId="0" fontId="3" fillId="0" borderId="11" xfId="0" applyFont="1" applyBorder="1"/>
    <xf numFmtId="0" fontId="5" fillId="2" borderId="13" xfId="0" applyFont="1" applyFill="1" applyBorder="1" applyAlignment="1">
      <alignment horizontal="center"/>
    </xf>
    <xf numFmtId="0" fontId="5" fillId="2" borderId="9" xfId="0" applyFont="1" applyFill="1" applyBorder="1" applyAlignment="1">
      <alignment horizontal="center"/>
    </xf>
    <xf numFmtId="0" fontId="6" fillId="0" borderId="10" xfId="0" applyFont="1" applyBorder="1"/>
    <xf numFmtId="0" fontId="6" fillId="0" borderId="14" xfId="0" applyFont="1" applyBorder="1"/>
    <xf numFmtId="0" fontId="6" fillId="0" borderId="11" xfId="0" applyFont="1" applyBorder="1"/>
    <xf numFmtId="0" fontId="6" fillId="0" borderId="15" xfId="0" applyFont="1" applyBorder="1"/>
    <xf numFmtId="44" fontId="6" fillId="0" borderId="11" xfId="2" applyFont="1" applyBorder="1"/>
    <xf numFmtId="44" fontId="6" fillId="0" borderId="15" xfId="2" applyFont="1" applyBorder="1"/>
    <xf numFmtId="0" fontId="3" fillId="2" borderId="12" xfId="0" applyFont="1" applyFill="1" applyBorder="1"/>
    <xf numFmtId="164" fontId="6" fillId="2" borderId="12" xfId="2" applyNumberFormat="1" applyFont="1" applyFill="1" applyBorder="1"/>
    <xf numFmtId="165" fontId="6" fillId="0" borderId="10" xfId="1" applyNumberFormat="1" applyFont="1" applyBorder="1"/>
    <xf numFmtId="165" fontId="6" fillId="0" borderId="11" xfId="1" applyNumberFormat="1" applyFont="1" applyBorder="1"/>
    <xf numFmtId="165" fontId="6" fillId="0" borderId="11" xfId="0" applyNumberFormat="1" applyFont="1" applyBorder="1"/>
    <xf numFmtId="165" fontId="6" fillId="0" borderId="15" xfId="0" applyNumberFormat="1" applyFont="1" applyBorder="1"/>
    <xf numFmtId="165" fontId="6" fillId="0" borderId="14" xfId="0" applyNumberFormat="1" applyFont="1" applyBorder="1"/>
    <xf numFmtId="165" fontId="6" fillId="0" borderId="15" xfId="1" applyNumberFormat="1" applyFont="1" applyBorder="1"/>
    <xf numFmtId="165" fontId="6" fillId="0" borderId="19" xfId="1" applyNumberFormat="1" applyFont="1" applyBorder="1"/>
    <xf numFmtId="165" fontId="6" fillId="0" borderId="18" xfId="0" applyNumberFormat="1" applyFont="1" applyBorder="1"/>
    <xf numFmtId="165" fontId="6" fillId="0" borderId="18" xfId="1" applyNumberFormat="1" applyFont="1" applyBorder="1"/>
    <xf numFmtId="164" fontId="6" fillId="2" borderId="16" xfId="2" applyNumberFormat="1" applyFont="1" applyFill="1" applyBorder="1"/>
    <xf numFmtId="0" fontId="7" fillId="0" borderId="1" xfId="0" applyFont="1" applyBorder="1"/>
    <xf numFmtId="0" fontId="6" fillId="0" borderId="0" xfId="0" applyFont="1"/>
    <xf numFmtId="0" fontId="6" fillId="0" borderId="2" xfId="0" applyFont="1" applyBorder="1"/>
    <xf numFmtId="0" fontId="0" fillId="0" borderId="1" xfId="0" applyBorder="1"/>
    <xf numFmtId="0" fontId="0" fillId="2" borderId="6" xfId="0" applyFill="1" applyBorder="1"/>
    <xf numFmtId="0" fontId="0" fillId="2" borderId="7" xfId="0" applyFill="1" applyBorder="1"/>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2" borderId="1" xfId="0" applyFill="1" applyBorder="1"/>
    <xf numFmtId="0" fontId="0" fillId="2" borderId="3" xfId="0" applyFill="1" applyBorder="1"/>
    <xf numFmtId="0" fontId="10" fillId="0" borderId="0" xfId="0" applyFont="1"/>
    <xf numFmtId="0" fontId="11" fillId="0" borderId="0" xfId="0" applyFont="1"/>
    <xf numFmtId="0" fontId="12" fillId="0" borderId="0" xfId="0" applyFont="1"/>
    <xf numFmtId="44" fontId="6" fillId="2" borderId="12" xfId="2" applyFont="1" applyFill="1" applyBorder="1"/>
    <xf numFmtId="0" fontId="3" fillId="2" borderId="3" xfId="0" applyFont="1" applyFill="1" applyBorder="1" applyAlignment="1">
      <alignment wrapText="1"/>
    </xf>
    <xf numFmtId="44" fontId="6" fillId="2" borderId="16" xfId="2" applyFont="1" applyFill="1" applyBorder="1"/>
    <xf numFmtId="44" fontId="6" fillId="2" borderId="23" xfId="2" applyFont="1" applyFill="1" applyBorder="1"/>
    <xf numFmtId="44" fontId="6" fillId="2" borderId="22" xfId="2" applyFont="1" applyFill="1" applyBorder="1"/>
    <xf numFmtId="165" fontId="6" fillId="0" borderId="17" xfId="1" applyNumberFormat="1" applyFont="1" applyBorder="1" applyAlignment="1">
      <alignment horizontal="right"/>
    </xf>
    <xf numFmtId="165" fontId="6" fillId="0" borderId="10" xfId="1" applyNumberFormat="1" applyFont="1" applyBorder="1" applyAlignment="1">
      <alignment horizontal="right"/>
    </xf>
    <xf numFmtId="165" fontId="6" fillId="0" borderId="14" xfId="1" applyNumberFormat="1" applyFont="1" applyBorder="1" applyAlignment="1">
      <alignment horizontal="right"/>
    </xf>
    <xf numFmtId="165" fontId="6" fillId="0" borderId="11" xfId="1" applyNumberFormat="1" applyFont="1" applyBorder="1" applyAlignment="1">
      <alignment horizontal="right"/>
    </xf>
    <xf numFmtId="165" fontId="6" fillId="0" borderId="15" xfId="0" applyNumberFormat="1" applyFont="1" applyBorder="1" applyAlignment="1">
      <alignment horizontal="right"/>
    </xf>
    <xf numFmtId="165" fontId="6" fillId="2" borderId="12" xfId="0" applyNumberFormat="1" applyFont="1" applyFill="1" applyBorder="1" applyAlignment="1">
      <alignment horizontal="right"/>
    </xf>
    <xf numFmtId="165" fontId="6" fillId="2" borderId="16" xfId="0" applyNumberFormat="1" applyFont="1" applyFill="1" applyBorder="1" applyAlignment="1">
      <alignment horizontal="right"/>
    </xf>
    <xf numFmtId="0" fontId="3" fillId="0" borderId="24" xfId="0" applyFont="1" applyBorder="1"/>
    <xf numFmtId="0" fontId="3" fillId="2" borderId="3" xfId="0" applyFont="1" applyFill="1" applyBorder="1"/>
    <xf numFmtId="44" fontId="0" fillId="0" borderId="0" xfId="0" applyNumberFormat="1"/>
    <xf numFmtId="165" fontId="0" fillId="0" borderId="0" xfId="0" applyNumberFormat="1"/>
    <xf numFmtId="44" fontId="6" fillId="0" borderId="25" xfId="2" applyFont="1" applyBorder="1"/>
    <xf numFmtId="44" fontId="6" fillId="0" borderId="25" xfId="2" applyFont="1" applyFill="1" applyBorder="1"/>
    <xf numFmtId="0" fontId="3" fillId="0" borderId="26" xfId="0" applyFont="1" applyBorder="1" applyAlignment="1">
      <alignment wrapText="1"/>
    </xf>
    <xf numFmtId="44" fontId="6" fillId="0" borderId="27" xfId="2" applyFont="1" applyBorder="1"/>
    <xf numFmtId="0" fontId="3" fillId="0" borderId="26" xfId="0" applyFont="1" applyBorder="1"/>
    <xf numFmtId="44" fontId="6" fillId="0" borderId="0" xfId="0" applyNumberFormat="1" applyFont="1"/>
    <xf numFmtId="165" fontId="6" fillId="0" borderId="28" xfId="1" applyNumberFormat="1" applyFont="1" applyBorder="1"/>
    <xf numFmtId="0" fontId="5" fillId="0" borderId="1" xfId="0" applyFont="1" applyBorder="1"/>
    <xf numFmtId="165" fontId="6" fillId="0" borderId="2" xfId="0" applyNumberFormat="1" applyFont="1" applyBorder="1"/>
    <xf numFmtId="0" fontId="3" fillId="0" borderId="3" xfId="0" applyFont="1" applyBorder="1"/>
    <xf numFmtId="165" fontId="6" fillId="0" borderId="12" xfId="1" applyNumberFormat="1" applyFont="1" applyBorder="1"/>
    <xf numFmtId="165" fontId="6" fillId="0" borderId="29" xfId="1" applyNumberFormat="1" applyFont="1" applyBorder="1"/>
    <xf numFmtId="0" fontId="14" fillId="0" borderId="0" xfId="0" applyFont="1"/>
    <xf numFmtId="0" fontId="0" fillId="0" borderId="25" xfId="0" applyBorder="1"/>
    <xf numFmtId="0" fontId="6" fillId="0" borderId="25" xfId="0" applyFont="1" applyBorder="1"/>
    <xf numFmtId="9" fontId="6" fillId="0" borderId="25" xfId="0" applyNumberFormat="1" applyFont="1" applyBorder="1"/>
    <xf numFmtId="0" fontId="5" fillId="0" borderId="25" xfId="0" applyFont="1" applyBorder="1"/>
    <xf numFmtId="9" fontId="6" fillId="0" borderId="32" xfId="0" applyNumberFormat="1" applyFont="1" applyBorder="1"/>
    <xf numFmtId="0" fontId="2" fillId="0" borderId="0" xfId="0" applyFont="1"/>
    <xf numFmtId="0" fontId="8" fillId="0" borderId="0" xfId="0" applyFont="1" applyAlignment="1">
      <alignment vertical="center" wrapText="1"/>
    </xf>
    <xf numFmtId="3" fontId="8" fillId="0" borderId="0" xfId="0" applyNumberFormat="1" applyFont="1" applyAlignment="1">
      <alignment vertical="center" wrapText="1"/>
    </xf>
    <xf numFmtId="0" fontId="9" fillId="0" borderId="0" xfId="0" applyFont="1" applyAlignment="1">
      <alignment vertical="center" wrapText="1"/>
    </xf>
    <xf numFmtId="167" fontId="6" fillId="0" borderId="0" xfId="1" applyNumberFormat="1" applyFont="1" applyBorder="1" applyAlignment="1">
      <alignment horizontal="right"/>
    </xf>
    <xf numFmtId="167" fontId="6" fillId="0" borderId="2" xfId="1" applyNumberFormat="1" applyFont="1" applyBorder="1" applyAlignment="1">
      <alignment horizontal="right"/>
    </xf>
    <xf numFmtId="167" fontId="6" fillId="0" borderId="20" xfId="1" applyNumberFormat="1" applyFont="1" applyBorder="1" applyAlignment="1">
      <alignment horizontal="right"/>
    </xf>
    <xf numFmtId="167" fontId="6" fillId="0" borderId="21" xfId="1" applyNumberFormat="1" applyFont="1" applyBorder="1" applyAlignment="1">
      <alignment horizontal="right"/>
    </xf>
    <xf numFmtId="167" fontId="6" fillId="2" borderId="0" xfId="1" applyNumberFormat="1" applyFont="1" applyFill="1" applyBorder="1" applyAlignment="1">
      <alignment horizontal="right"/>
    </xf>
    <xf numFmtId="167" fontId="6" fillId="2" borderId="2" xfId="1" applyNumberFormat="1" applyFont="1" applyFill="1" applyBorder="1" applyAlignment="1">
      <alignment horizontal="right"/>
    </xf>
    <xf numFmtId="167" fontId="6" fillId="2" borderId="4" xfId="1" applyNumberFormat="1" applyFont="1" applyFill="1" applyBorder="1" applyAlignment="1">
      <alignment horizontal="right"/>
    </xf>
    <xf numFmtId="167" fontId="6" fillId="2" borderId="5" xfId="1" applyNumberFormat="1" applyFont="1" applyFill="1" applyBorder="1" applyAlignment="1">
      <alignment horizontal="right"/>
    </xf>
    <xf numFmtId="167" fontId="6" fillId="0" borderId="25" xfId="0" applyNumberFormat="1" applyFont="1" applyBorder="1"/>
    <xf numFmtId="167" fontId="15" fillId="0" borderId="30" xfId="0" applyNumberFormat="1" applyFont="1" applyBorder="1"/>
    <xf numFmtId="167" fontId="6" fillId="0" borderId="31" xfId="0" applyNumberFormat="1" applyFont="1" applyBorder="1"/>
    <xf numFmtId="167" fontId="6" fillId="0" borderId="32" xfId="0" applyNumberFormat="1" applyFont="1" applyBorder="1"/>
    <xf numFmtId="167" fontId="15" fillId="0" borderId="33" xfId="0" applyNumberFormat="1" applyFont="1" applyBorder="1"/>
    <xf numFmtId="166" fontId="12" fillId="0" borderId="0" xfId="0" applyNumberFormat="1" applyFont="1" applyAlignment="1">
      <alignment vertical="center" wrapText="1"/>
    </xf>
    <xf numFmtId="44" fontId="12" fillId="0" borderId="0" xfId="2" applyFont="1" applyBorder="1" applyAlignment="1">
      <alignment vertical="center" wrapText="1"/>
    </xf>
    <xf numFmtId="0" fontId="16" fillId="0" borderId="0" xfId="0" applyFont="1"/>
    <xf numFmtId="0" fontId="17" fillId="0" borderId="0" xfId="0" applyFont="1"/>
    <xf numFmtId="0" fontId="16" fillId="0" borderId="0" xfId="0" applyFont="1" applyAlignment="1">
      <alignment horizontal="left" vertical="center" wrapText="1" indent="5"/>
    </xf>
    <xf numFmtId="0" fontId="19" fillId="0" borderId="0" xfId="0" applyFont="1"/>
    <xf numFmtId="165" fontId="17" fillId="0" borderId="0" xfId="1" applyNumberFormat="1" applyFont="1" applyBorder="1" applyAlignment="1">
      <alignment wrapText="1"/>
    </xf>
    <xf numFmtId="166" fontId="17" fillId="0" borderId="0" xfId="1" applyNumberFormat="1" applyFont="1" applyBorder="1" applyAlignment="1">
      <alignment vertical="center" wrapText="1"/>
    </xf>
    <xf numFmtId="0" fontId="17" fillId="0" borderId="0" xfId="0" applyFont="1" applyAlignment="1">
      <alignment vertical="center" wrapText="1"/>
    </xf>
    <xf numFmtId="0" fontId="18" fillId="0" borderId="0" xfId="0" applyFont="1"/>
    <xf numFmtId="166" fontId="17" fillId="0" borderId="0" xfId="0" applyNumberFormat="1" applyFont="1" applyAlignment="1">
      <alignment vertical="center" wrapText="1"/>
    </xf>
    <xf numFmtId="44" fontId="17" fillId="0" borderId="0" xfId="2" applyFont="1" applyBorder="1" applyAlignment="1">
      <alignment vertical="center" wrapText="1"/>
    </xf>
    <xf numFmtId="0" fontId="16" fillId="0" borderId="36" xfId="0" applyFont="1" applyBorder="1" applyAlignment="1">
      <alignment vertical="center" wrapText="1"/>
    </xf>
    <xf numFmtId="167" fontId="17" fillId="0" borderId="37" xfId="0" applyNumberFormat="1" applyFont="1" applyBorder="1" applyAlignment="1">
      <alignment vertical="center" wrapText="1"/>
    </xf>
    <xf numFmtId="167" fontId="17" fillId="0" borderId="37" xfId="2" applyNumberFormat="1" applyFont="1" applyBorder="1" applyAlignment="1">
      <alignment vertical="center" wrapText="1"/>
    </xf>
    <xf numFmtId="0" fontId="16" fillId="0" borderId="38" xfId="0" applyFont="1" applyBorder="1" applyAlignment="1">
      <alignment vertical="center" wrapText="1"/>
    </xf>
    <xf numFmtId="167" fontId="17" fillId="0" borderId="39" xfId="0" applyNumberFormat="1" applyFont="1" applyBorder="1" applyAlignment="1">
      <alignment vertical="center" wrapText="1"/>
    </xf>
    <xf numFmtId="0" fontId="11" fillId="0" borderId="0" xfId="0" applyFont="1" applyAlignment="1">
      <alignment horizontal="left" vertical="center" wrapText="1" indent="5"/>
    </xf>
    <xf numFmtId="0" fontId="16" fillId="0" borderId="40" xfId="0" applyFont="1" applyBorder="1" applyAlignment="1">
      <alignment vertical="center" wrapText="1"/>
    </xf>
    <xf numFmtId="0" fontId="18" fillId="0" borderId="0" xfId="0" applyFont="1" applyAlignment="1">
      <alignment vertical="center" wrapText="1"/>
    </xf>
    <xf numFmtId="167" fontId="17" fillId="0" borderId="0" xfId="1" applyNumberFormat="1" applyFont="1" applyBorder="1" applyAlignment="1">
      <alignment wrapText="1"/>
    </xf>
    <xf numFmtId="167" fontId="17" fillId="0" borderId="37" xfId="1" applyNumberFormat="1" applyFont="1" applyBorder="1" applyAlignment="1">
      <alignment wrapText="1"/>
    </xf>
    <xf numFmtId="167" fontId="17" fillId="0" borderId="37" xfId="1" applyNumberFormat="1" applyFont="1" applyBorder="1" applyAlignment="1">
      <alignment vertical="center" wrapText="1"/>
    </xf>
    <xf numFmtId="0" fontId="18" fillId="0" borderId="36" xfId="0" applyFont="1" applyBorder="1" applyAlignment="1">
      <alignment vertical="center" wrapText="1"/>
    </xf>
    <xf numFmtId="0" fontId="18" fillId="0" borderId="38" xfId="0" applyFont="1" applyBorder="1" applyAlignment="1">
      <alignment vertical="center" wrapText="1"/>
    </xf>
    <xf numFmtId="167" fontId="17" fillId="0" borderId="39" xfId="1" applyNumberFormat="1" applyFont="1" applyBorder="1" applyAlignment="1">
      <alignment wrapText="1"/>
    </xf>
    <xf numFmtId="0" fontId="13" fillId="0" borderId="0" xfId="0" applyFont="1"/>
    <xf numFmtId="0" fontId="13" fillId="0" borderId="0" xfId="0" applyFont="1" applyAlignment="1">
      <alignment horizontal="center"/>
    </xf>
    <xf numFmtId="44" fontId="6" fillId="0" borderId="0" xfId="2" applyFont="1" applyFill="1" applyBorder="1"/>
    <xf numFmtId="0" fontId="20" fillId="0" borderId="0" xfId="0" applyFont="1"/>
    <xf numFmtId="0" fontId="20" fillId="3" borderId="0" xfId="0" applyFont="1" applyFill="1"/>
    <xf numFmtId="0" fontId="21" fillId="3" borderId="0" xfId="0" applyFont="1" applyFill="1"/>
    <xf numFmtId="0" fontId="22" fillId="0" borderId="0" xfId="0" applyFont="1"/>
    <xf numFmtId="0" fontId="23" fillId="3" borderId="0" xfId="0" applyFont="1" applyFill="1" applyAlignment="1">
      <alignment vertical="center"/>
    </xf>
    <xf numFmtId="0" fontId="24" fillId="3" borderId="0" xfId="0" applyFont="1" applyFill="1"/>
    <xf numFmtId="0" fontId="22" fillId="3" borderId="0" xfId="0" applyFont="1" applyFill="1"/>
    <xf numFmtId="0" fontId="22" fillId="3" borderId="0" xfId="0" applyFont="1" applyFill="1" applyAlignment="1">
      <alignment horizontal="left" vertical="center"/>
    </xf>
    <xf numFmtId="0" fontId="25" fillId="0" borderId="0" xfId="0" applyFont="1"/>
    <xf numFmtId="0" fontId="26" fillId="3" borderId="0" xfId="0" applyFont="1" applyFill="1" applyAlignment="1">
      <alignment vertical="center"/>
    </xf>
    <xf numFmtId="0" fontId="27" fillId="3" borderId="0" xfId="0" applyFont="1" applyFill="1" applyAlignment="1">
      <alignment vertical="center"/>
    </xf>
    <xf numFmtId="0" fontId="28" fillId="0" borderId="0" xfId="0" applyFont="1"/>
    <xf numFmtId="0" fontId="20" fillId="0" borderId="0" xfId="0" applyFont="1" applyAlignment="1">
      <alignment horizontal="left"/>
    </xf>
    <xf numFmtId="0" fontId="31" fillId="3" borderId="0" xfId="0" applyFont="1" applyFill="1"/>
    <xf numFmtId="0" fontId="32" fillId="3" borderId="0" xfId="0" applyFont="1" applyFill="1" applyAlignment="1">
      <alignment horizontal="left" vertical="center"/>
    </xf>
    <xf numFmtId="0" fontId="33" fillId="3" borderId="0" xfId="0" applyFont="1" applyFill="1" applyAlignment="1">
      <alignment wrapText="1"/>
    </xf>
    <xf numFmtId="0" fontId="37" fillId="0" borderId="0" xfId="0" applyFont="1"/>
    <xf numFmtId="0" fontId="38" fillId="0" borderId="0" xfId="0" applyFont="1"/>
    <xf numFmtId="0" fontId="0" fillId="0" borderId="0" xfId="0" applyAlignment="1">
      <alignment horizontal="center"/>
    </xf>
    <xf numFmtId="0" fontId="39" fillId="4" borderId="6" xfId="0" applyFont="1" applyFill="1" applyBorder="1"/>
    <xf numFmtId="0" fontId="39" fillId="4" borderId="13" xfId="0" applyFont="1" applyFill="1" applyBorder="1" applyAlignment="1">
      <alignment horizontal="center"/>
    </xf>
    <xf numFmtId="0" fontId="39" fillId="4" borderId="9" xfId="0" applyFont="1" applyFill="1" applyBorder="1" applyAlignment="1">
      <alignment horizontal="center"/>
    </xf>
    <xf numFmtId="0" fontId="39" fillId="4" borderId="24" xfId="0" applyFont="1" applyFill="1" applyBorder="1"/>
    <xf numFmtId="0" fontId="39" fillId="4" borderId="10" xfId="0" applyFont="1" applyFill="1" applyBorder="1" applyAlignment="1">
      <alignment horizontal="center"/>
    </xf>
    <xf numFmtId="0" fontId="39" fillId="4" borderId="14" xfId="0" applyFont="1" applyFill="1" applyBorder="1" applyAlignment="1">
      <alignment horizontal="center"/>
    </xf>
    <xf numFmtId="0" fontId="0" fillId="3" borderId="0" xfId="0" applyFill="1" applyAlignment="1">
      <alignment horizontal="center" vertical="top" wrapText="1"/>
    </xf>
    <xf numFmtId="0" fontId="36" fillId="3" borderId="0" xfId="0" applyFont="1" applyFill="1" applyAlignment="1">
      <alignment horizontal="center" vertical="top" wrapText="1"/>
    </xf>
    <xf numFmtId="0" fontId="31" fillId="3" borderId="0" xfId="0" applyFont="1" applyFill="1" applyAlignment="1">
      <alignment horizontal="center" vertical="top" wrapText="1"/>
    </xf>
    <xf numFmtId="0" fontId="20" fillId="0" borderId="0" xfId="0" applyFont="1"/>
    <xf numFmtId="0" fontId="0" fillId="3" borderId="0" xfId="0" applyFill="1" applyAlignment="1">
      <alignment horizontal="left" vertical="top" wrapText="1"/>
    </xf>
    <xf numFmtId="0" fontId="35" fillId="3" borderId="0" xfId="0" applyFont="1" applyFill="1" applyAlignment="1">
      <alignment horizontal="left" vertical="top" wrapText="1"/>
    </xf>
    <xf numFmtId="0" fontId="32" fillId="3" borderId="0" xfId="0" applyFont="1" applyFill="1" applyAlignment="1">
      <alignment horizontal="left" vertical="top" wrapText="1"/>
    </xf>
    <xf numFmtId="0" fontId="29" fillId="3" borderId="0" xfId="0" applyFont="1" applyFill="1" applyAlignment="1">
      <alignment horizontal="left" vertical="center"/>
    </xf>
    <xf numFmtId="0" fontId="32" fillId="3" borderId="0" xfId="0" applyFont="1" applyFill="1" applyAlignment="1">
      <alignment horizontal="left" vertical="center"/>
    </xf>
    <xf numFmtId="0" fontId="34" fillId="3" borderId="0" xfId="0" applyFont="1" applyFill="1" applyAlignment="1">
      <alignment horizontal="left" vertical="top" wrapText="1"/>
    </xf>
    <xf numFmtId="0" fontId="4" fillId="0" borderId="0" xfId="0" applyFont="1" applyAlignment="1">
      <alignment horizontal="center"/>
    </xf>
    <xf numFmtId="0" fontId="5" fillId="0" borderId="0" xfId="0" applyFont="1" applyAlignment="1">
      <alignment horizontal="center"/>
    </xf>
    <xf numFmtId="0" fontId="18" fillId="2" borderId="36" xfId="0" applyFont="1" applyFill="1" applyBorder="1" applyAlignment="1">
      <alignment vertical="center" wrapText="1"/>
    </xf>
    <xf numFmtId="0" fontId="18" fillId="2" borderId="37" xfId="0" applyFont="1" applyFill="1" applyBorder="1" applyAlignment="1">
      <alignment vertical="center" wrapText="1"/>
    </xf>
    <xf numFmtId="0" fontId="16" fillId="2" borderId="34" xfId="0" applyFont="1" applyFill="1" applyBorder="1" applyAlignment="1">
      <alignment vertical="top" wrapText="1"/>
    </xf>
    <xf numFmtId="0" fontId="16" fillId="2" borderId="35" xfId="0" applyFont="1" applyFill="1" applyBorder="1" applyAlignment="1">
      <alignment vertical="top" wrapText="1"/>
    </xf>
    <xf numFmtId="0" fontId="16" fillId="2" borderId="36" xfId="0" applyFont="1" applyFill="1" applyBorder="1" applyAlignment="1">
      <alignment vertical="center" wrapText="1"/>
    </xf>
    <xf numFmtId="0" fontId="16" fillId="2" borderId="37" xfId="0" applyFont="1" applyFill="1" applyBorder="1" applyAlignment="1">
      <alignment vertical="center" wrapText="1"/>
    </xf>
    <xf numFmtId="0" fontId="17" fillId="0" borderId="0" xfId="0" applyFont="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211455</xdr:colOff>
      <xdr:row>2</xdr:row>
      <xdr:rowOff>815340</xdr:rowOff>
    </xdr:to>
    <xdr:pic>
      <xdr:nvPicPr>
        <xdr:cNvPr id="3" name="Picture 2">
          <a:extLst>
            <a:ext uri="{FF2B5EF4-FFF2-40B4-BE49-F238E27FC236}">
              <a16:creationId xmlns:a16="http://schemas.microsoft.com/office/drawing/2014/main" id="{CA8C66B7-2CEF-4682-A3FC-4118AF26FE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400050"/>
          <a:ext cx="287464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C972-901A-44C1-B8BC-B4AC60DE2C4F}">
  <dimension ref="A1:S37"/>
  <sheetViews>
    <sheetView showGridLines="0" tabSelected="1" workbookViewId="0">
      <selection activeCell="P7" sqref="P7"/>
    </sheetView>
  </sheetViews>
  <sheetFormatPr defaultRowHeight="15.6" x14ac:dyDescent="0.3"/>
  <sheetData>
    <row r="1" spans="1:19" x14ac:dyDescent="0.3">
      <c r="A1" s="120"/>
      <c r="B1" s="121"/>
      <c r="C1" s="121"/>
      <c r="D1" s="121"/>
      <c r="E1" s="121"/>
      <c r="F1" s="121"/>
      <c r="G1" s="121"/>
      <c r="H1" s="121"/>
      <c r="I1" s="121"/>
      <c r="J1" s="121"/>
      <c r="K1" s="121"/>
      <c r="L1" s="121"/>
      <c r="M1" s="121"/>
      <c r="N1" s="121"/>
      <c r="O1" s="121"/>
      <c r="P1" s="121"/>
      <c r="Q1" s="121"/>
      <c r="R1" s="120"/>
      <c r="S1" s="120"/>
    </row>
    <row r="2" spans="1:19" x14ac:dyDescent="0.3">
      <c r="A2" s="120"/>
      <c r="B2" s="121"/>
      <c r="C2" s="121"/>
      <c r="D2" s="121"/>
      <c r="E2" s="121"/>
      <c r="F2" s="121"/>
      <c r="G2" s="121"/>
      <c r="H2" s="121"/>
      <c r="I2" s="121"/>
      <c r="J2" s="121"/>
      <c r="K2" s="121"/>
      <c r="L2" s="121"/>
      <c r="M2" s="121"/>
      <c r="N2" s="121"/>
      <c r="O2" s="121"/>
      <c r="P2" s="121"/>
      <c r="Q2" s="121"/>
      <c r="R2" s="120"/>
      <c r="S2" s="120"/>
    </row>
    <row r="3" spans="1:19" ht="82.2" customHeight="1" x14ac:dyDescent="0.5">
      <c r="A3" s="120"/>
      <c r="C3" s="121"/>
      <c r="D3" s="121"/>
      <c r="E3" s="122"/>
      <c r="F3" s="122"/>
      <c r="G3" s="122"/>
      <c r="H3" s="122"/>
      <c r="I3" s="122"/>
      <c r="J3" s="122"/>
      <c r="K3" s="122"/>
      <c r="L3" s="122"/>
      <c r="M3" s="122"/>
      <c r="N3" s="121"/>
      <c r="O3" s="121"/>
      <c r="P3" s="121"/>
      <c r="Q3" s="121"/>
      <c r="R3" s="120"/>
      <c r="S3" s="120"/>
    </row>
    <row r="4" spans="1:19" x14ac:dyDescent="0.3">
      <c r="A4" s="120"/>
      <c r="C4" s="121"/>
      <c r="D4" s="121"/>
      <c r="E4" s="121"/>
      <c r="F4" s="121"/>
      <c r="G4" s="121"/>
      <c r="H4" s="121"/>
      <c r="I4" s="121"/>
      <c r="J4" s="121"/>
      <c r="K4" s="121"/>
      <c r="L4" s="121"/>
      <c r="M4" s="121"/>
      <c r="N4" s="121"/>
      <c r="O4" s="121"/>
      <c r="P4" s="121"/>
      <c r="Q4" s="121"/>
      <c r="R4" s="120"/>
      <c r="S4" s="120"/>
    </row>
    <row r="5" spans="1:19" ht="21" x14ac:dyDescent="0.35">
      <c r="A5" s="123"/>
      <c r="B5" s="124" t="s">
        <v>161</v>
      </c>
      <c r="C5" s="124"/>
      <c r="D5" s="124"/>
      <c r="E5" s="124"/>
      <c r="F5" s="124"/>
      <c r="G5" s="124"/>
      <c r="H5" s="124"/>
      <c r="I5" s="124"/>
      <c r="J5" s="124"/>
      <c r="K5" s="124"/>
      <c r="L5" s="125"/>
      <c r="M5" s="126"/>
      <c r="N5" s="126"/>
      <c r="O5" s="126"/>
      <c r="P5" s="126"/>
      <c r="Q5" s="126"/>
      <c r="R5" s="123"/>
      <c r="S5" s="123"/>
    </row>
    <row r="6" spans="1:19" ht="20.399999999999999" x14ac:dyDescent="0.35">
      <c r="A6" s="123"/>
      <c r="B6" s="127"/>
      <c r="C6" s="126"/>
      <c r="D6" s="126"/>
      <c r="E6" s="126"/>
      <c r="F6" s="126"/>
      <c r="G6" s="126"/>
      <c r="H6" s="126"/>
      <c r="I6" s="126"/>
      <c r="J6" s="126"/>
      <c r="K6" s="126"/>
      <c r="L6" s="126"/>
      <c r="M6" s="126"/>
      <c r="N6" s="126"/>
      <c r="O6" s="126"/>
      <c r="P6" s="126"/>
      <c r="Q6" s="126"/>
      <c r="R6" s="123"/>
      <c r="S6" s="123"/>
    </row>
    <row r="7" spans="1:19" ht="27.6" x14ac:dyDescent="0.4">
      <c r="A7" s="120"/>
      <c r="B7" s="128" t="s">
        <v>149</v>
      </c>
      <c r="C7" s="129"/>
      <c r="D7" s="129"/>
      <c r="E7" s="130"/>
      <c r="F7" s="130"/>
      <c r="G7" s="130"/>
      <c r="H7" s="130"/>
      <c r="I7" s="130"/>
      <c r="J7" s="130"/>
      <c r="K7" s="130"/>
      <c r="L7" s="130"/>
      <c r="M7" s="130"/>
      <c r="N7" s="130"/>
      <c r="O7" s="130"/>
      <c r="P7" s="121"/>
      <c r="Q7" s="121"/>
      <c r="R7" s="120"/>
      <c r="S7" s="120"/>
    </row>
    <row r="8" spans="1:19" ht="27.6" x14ac:dyDescent="0.4">
      <c r="A8" s="120"/>
      <c r="B8" s="131"/>
      <c r="C8" s="130"/>
      <c r="D8" s="130"/>
      <c r="E8" s="130"/>
      <c r="F8" s="130"/>
      <c r="G8" s="130"/>
      <c r="H8" s="130"/>
      <c r="I8" s="130"/>
      <c r="J8" s="130"/>
      <c r="K8" s="130"/>
      <c r="L8" s="130"/>
      <c r="M8" s="130"/>
      <c r="N8" s="130"/>
      <c r="O8" s="130"/>
      <c r="P8" s="121"/>
      <c r="Q8" s="121"/>
      <c r="R8" s="120"/>
      <c r="S8" s="120"/>
    </row>
    <row r="9" spans="1:19" ht="28.2" x14ac:dyDescent="0.3">
      <c r="A9" s="132"/>
      <c r="B9" s="152" t="s">
        <v>177</v>
      </c>
      <c r="C9" s="152"/>
      <c r="D9" s="152"/>
      <c r="E9" s="152"/>
      <c r="F9" s="152"/>
      <c r="G9" s="152"/>
      <c r="H9" s="152"/>
      <c r="I9" s="152"/>
      <c r="J9" s="152"/>
      <c r="K9" s="132"/>
      <c r="L9" s="132"/>
      <c r="M9" s="132"/>
      <c r="N9" s="132"/>
      <c r="O9" s="132"/>
      <c r="P9" s="132"/>
      <c r="Q9" s="132"/>
      <c r="R9" s="132"/>
      <c r="S9" s="132"/>
    </row>
    <row r="10" spans="1:19" x14ac:dyDescent="0.3">
      <c r="A10" s="120"/>
      <c r="B10" s="133"/>
      <c r="C10" s="133"/>
      <c r="D10" s="133"/>
      <c r="E10" s="133"/>
      <c r="F10" s="133"/>
      <c r="G10" s="133"/>
      <c r="H10" s="133"/>
      <c r="I10" s="133"/>
      <c r="J10" s="133"/>
      <c r="K10" s="120"/>
      <c r="L10" s="120"/>
      <c r="M10" s="120"/>
      <c r="N10" s="120"/>
      <c r="O10" s="120"/>
      <c r="P10" s="120"/>
      <c r="Q10" s="120"/>
      <c r="R10" s="120"/>
      <c r="S10" s="120"/>
    </row>
    <row r="11" spans="1:19" ht="17.399999999999999" x14ac:dyDescent="0.3">
      <c r="A11" s="120"/>
      <c r="B11" s="153"/>
      <c r="C11" s="153"/>
      <c r="D11" s="153"/>
      <c r="E11" s="153"/>
      <c r="F11" s="153"/>
      <c r="G11" s="153"/>
      <c r="H11" s="153"/>
      <c r="I11" s="134"/>
      <c r="J11" s="135"/>
      <c r="K11" s="120"/>
      <c r="L11" s="120"/>
      <c r="M11" s="120"/>
      <c r="N11" s="120"/>
      <c r="O11" s="120"/>
      <c r="P11" s="120"/>
      <c r="Q11" s="120"/>
      <c r="R11" s="120"/>
      <c r="S11" s="120"/>
    </row>
    <row r="12" spans="1:19" ht="21" x14ac:dyDescent="0.3">
      <c r="A12" s="148"/>
      <c r="B12" s="154" t="s">
        <v>150</v>
      </c>
      <c r="C12" s="154"/>
      <c r="D12" s="154"/>
      <c r="E12" s="154"/>
      <c r="F12" s="154"/>
      <c r="G12" s="154"/>
      <c r="H12" s="154"/>
      <c r="I12" s="154"/>
      <c r="J12" s="154"/>
      <c r="K12" s="154"/>
      <c r="L12" s="154"/>
      <c r="M12" s="154"/>
      <c r="N12" s="154"/>
      <c r="O12" s="154"/>
      <c r="P12" s="154"/>
      <c r="Q12" s="154"/>
      <c r="R12" s="154"/>
      <c r="S12" s="154"/>
    </row>
    <row r="13" spans="1:19" x14ac:dyDescent="0.3">
      <c r="A13" s="148"/>
      <c r="B13" s="149"/>
      <c r="C13" s="149"/>
      <c r="D13" s="149"/>
      <c r="E13" s="149"/>
      <c r="F13" s="149"/>
      <c r="G13" s="149"/>
      <c r="H13" s="149"/>
      <c r="I13" s="149"/>
      <c r="J13" s="149"/>
      <c r="K13" s="149"/>
      <c r="L13" s="149"/>
      <c r="M13" s="149"/>
      <c r="N13" s="149"/>
      <c r="O13" s="149"/>
      <c r="P13" s="149"/>
      <c r="Q13" s="149"/>
      <c r="R13" s="149"/>
      <c r="S13" s="149"/>
    </row>
    <row r="14" spans="1:19" ht="21" x14ac:dyDescent="0.3">
      <c r="A14" s="148"/>
      <c r="B14" s="150" t="s">
        <v>151</v>
      </c>
      <c r="C14" s="150"/>
      <c r="D14" s="150"/>
      <c r="E14" s="150"/>
      <c r="F14" s="150"/>
      <c r="G14" s="150"/>
      <c r="H14" s="150"/>
      <c r="I14" s="150"/>
      <c r="J14" s="150"/>
      <c r="K14" s="150"/>
      <c r="L14" s="150"/>
      <c r="M14" s="150"/>
      <c r="N14" s="150"/>
      <c r="O14" s="150"/>
      <c r="P14" s="150"/>
      <c r="Q14" s="150"/>
      <c r="R14" s="150"/>
      <c r="S14" s="150"/>
    </row>
    <row r="15" spans="1:19" x14ac:dyDescent="0.3">
      <c r="A15" s="148"/>
      <c r="B15" s="149"/>
      <c r="C15" s="149"/>
      <c r="D15" s="149"/>
      <c r="E15" s="149"/>
      <c r="F15" s="149"/>
      <c r="G15" s="149"/>
      <c r="H15" s="149"/>
      <c r="I15" s="149"/>
      <c r="J15" s="149"/>
      <c r="K15" s="149"/>
      <c r="L15" s="149"/>
      <c r="M15" s="149"/>
      <c r="N15" s="149"/>
      <c r="O15" s="149"/>
      <c r="P15" s="149"/>
      <c r="Q15" s="149"/>
      <c r="R15" s="149"/>
      <c r="S15" s="149"/>
    </row>
    <row r="16" spans="1:19" ht="21" x14ac:dyDescent="0.3">
      <c r="A16" s="148"/>
      <c r="B16" s="150" t="s">
        <v>162</v>
      </c>
      <c r="C16" s="150"/>
      <c r="D16" s="150"/>
      <c r="E16" s="150"/>
      <c r="F16" s="150"/>
      <c r="G16" s="150"/>
      <c r="H16" s="150"/>
      <c r="I16" s="150"/>
      <c r="J16" s="150"/>
      <c r="K16" s="150"/>
      <c r="L16" s="150"/>
      <c r="M16" s="150"/>
      <c r="N16" s="150"/>
      <c r="O16" s="150"/>
      <c r="P16" s="150"/>
      <c r="Q16" s="150"/>
      <c r="R16" s="150"/>
      <c r="S16" s="150"/>
    </row>
    <row r="17" spans="1:19" x14ac:dyDescent="0.3">
      <c r="A17" s="148"/>
      <c r="B17" s="149"/>
      <c r="C17" s="149"/>
      <c r="D17" s="149"/>
      <c r="E17" s="149"/>
      <c r="F17" s="149"/>
      <c r="G17" s="149"/>
      <c r="H17" s="149"/>
      <c r="I17" s="149"/>
      <c r="J17" s="149"/>
      <c r="K17" s="149"/>
      <c r="L17" s="149"/>
      <c r="M17" s="149"/>
      <c r="N17" s="149"/>
      <c r="O17" s="149"/>
      <c r="P17" s="149"/>
      <c r="Q17" s="149"/>
      <c r="R17" s="149"/>
      <c r="S17" s="149"/>
    </row>
    <row r="18" spans="1:19" ht="21" x14ac:dyDescent="0.3">
      <c r="A18" s="148"/>
      <c r="B18" s="150" t="s">
        <v>152</v>
      </c>
      <c r="C18" s="150"/>
      <c r="D18" s="150"/>
      <c r="E18" s="150"/>
      <c r="F18" s="150"/>
      <c r="G18" s="150"/>
      <c r="H18" s="150"/>
      <c r="I18" s="150"/>
      <c r="J18" s="150"/>
      <c r="K18" s="150"/>
      <c r="L18" s="150"/>
      <c r="M18" s="150"/>
      <c r="N18" s="150"/>
      <c r="O18" s="150"/>
      <c r="P18" s="150"/>
      <c r="Q18" s="150"/>
      <c r="R18" s="150"/>
      <c r="S18" s="150"/>
    </row>
    <row r="19" spans="1:19" x14ac:dyDescent="0.3">
      <c r="A19" s="148"/>
      <c r="B19" s="149"/>
      <c r="C19" s="149"/>
      <c r="D19" s="149"/>
      <c r="E19" s="149"/>
      <c r="F19" s="149"/>
      <c r="G19" s="149"/>
      <c r="H19" s="149"/>
      <c r="I19" s="149"/>
      <c r="J19" s="149"/>
      <c r="K19" s="149"/>
      <c r="L19" s="149"/>
      <c r="M19" s="149"/>
      <c r="N19" s="149"/>
      <c r="O19" s="149"/>
      <c r="P19" s="149"/>
      <c r="Q19" s="149"/>
      <c r="R19" s="149"/>
      <c r="S19" s="149"/>
    </row>
    <row r="20" spans="1:19" ht="21" x14ac:dyDescent="0.3">
      <c r="A20" s="120"/>
      <c r="B20" s="150" t="s">
        <v>163</v>
      </c>
      <c r="C20" s="150"/>
      <c r="D20" s="150"/>
      <c r="E20" s="150"/>
      <c r="F20" s="150"/>
      <c r="G20" s="150"/>
      <c r="H20" s="150"/>
      <c r="I20" s="150"/>
      <c r="J20" s="150"/>
      <c r="K20" s="150"/>
      <c r="L20" s="150"/>
      <c r="M20" s="150"/>
      <c r="N20" s="150"/>
      <c r="O20" s="150"/>
      <c r="P20" s="150"/>
      <c r="Q20" s="150"/>
      <c r="R20" s="150"/>
      <c r="S20" s="150"/>
    </row>
    <row r="21" spans="1:19" ht="17.399999999999999" x14ac:dyDescent="0.3">
      <c r="A21" s="120"/>
      <c r="B21" s="151"/>
      <c r="C21" s="151"/>
      <c r="D21" s="151"/>
      <c r="E21" s="151"/>
      <c r="F21" s="151"/>
      <c r="G21" s="151"/>
      <c r="H21" s="151"/>
      <c r="I21" s="151"/>
      <c r="J21" s="151"/>
      <c r="K21" s="151"/>
      <c r="L21" s="151"/>
      <c r="M21" s="151"/>
      <c r="N21" s="151"/>
      <c r="O21" s="151"/>
      <c r="P21" s="151"/>
      <c r="Q21" s="151"/>
      <c r="R21" s="151"/>
      <c r="S21" s="151"/>
    </row>
    <row r="22" spans="1:19" ht="17.399999999999999" x14ac:dyDescent="0.3">
      <c r="A22" s="120"/>
      <c r="B22" s="151"/>
      <c r="C22" s="151"/>
      <c r="D22" s="151"/>
      <c r="E22" s="151"/>
      <c r="F22" s="151"/>
      <c r="G22" s="151"/>
      <c r="H22" s="151"/>
      <c r="I22" s="151"/>
      <c r="J22" s="151"/>
      <c r="K22" s="151"/>
      <c r="L22" s="151"/>
      <c r="M22" s="151"/>
      <c r="N22" s="151"/>
      <c r="O22" s="151"/>
      <c r="P22" s="151"/>
      <c r="Q22" s="151"/>
      <c r="R22" s="151"/>
      <c r="S22" s="151"/>
    </row>
    <row r="23" spans="1:19" x14ac:dyDescent="0.3">
      <c r="A23" s="120"/>
      <c r="B23" s="120"/>
      <c r="C23" s="120"/>
      <c r="D23" s="120"/>
      <c r="E23" s="120"/>
      <c r="F23" s="120"/>
      <c r="G23" s="120"/>
      <c r="H23" s="120"/>
      <c r="I23" s="120"/>
      <c r="J23" s="120"/>
      <c r="K23" s="120"/>
      <c r="L23" s="120"/>
      <c r="M23" s="120"/>
      <c r="N23" s="120"/>
      <c r="O23" s="120"/>
      <c r="P23" s="120"/>
      <c r="Q23" s="120"/>
      <c r="R23" s="120"/>
      <c r="S23" s="120"/>
    </row>
    <row r="24" spans="1:19" x14ac:dyDescent="0.3">
      <c r="A24" s="120"/>
      <c r="B24" s="147" t="s">
        <v>153</v>
      </c>
      <c r="C24" s="147"/>
      <c r="D24" s="147"/>
      <c r="E24" s="147"/>
      <c r="F24" s="147"/>
      <c r="G24" s="147"/>
      <c r="H24" s="147"/>
      <c r="I24" s="147"/>
      <c r="J24" s="147"/>
      <c r="K24" s="120"/>
      <c r="L24" s="120"/>
      <c r="M24" s="120"/>
      <c r="N24" s="120"/>
      <c r="O24" s="120"/>
      <c r="P24" s="120"/>
      <c r="Q24" s="120"/>
      <c r="R24" s="120"/>
      <c r="S24" s="120"/>
    </row>
    <row r="25" spans="1:19" x14ac:dyDescent="0.3">
      <c r="A25" s="148"/>
      <c r="B25" s="147" t="s">
        <v>154</v>
      </c>
      <c r="C25" s="147"/>
      <c r="D25" s="147"/>
      <c r="E25" s="147"/>
      <c r="F25" s="147"/>
      <c r="G25" s="147"/>
      <c r="H25" s="147"/>
      <c r="I25" s="147"/>
      <c r="J25" s="147"/>
      <c r="K25" s="148"/>
      <c r="L25" s="148"/>
      <c r="M25" s="148"/>
      <c r="N25" s="148"/>
      <c r="O25" s="148"/>
      <c r="P25" s="148"/>
      <c r="Q25" s="148"/>
      <c r="R25" s="148"/>
      <c r="S25" s="148"/>
    </row>
    <row r="26" spans="1:19" x14ac:dyDescent="0.3">
      <c r="A26" s="148"/>
      <c r="B26" s="145"/>
      <c r="C26" s="145"/>
      <c r="D26" s="145"/>
      <c r="E26" s="145"/>
      <c r="F26" s="145"/>
      <c r="G26" s="145"/>
      <c r="H26" s="145"/>
      <c r="I26" s="145"/>
      <c r="J26" s="145"/>
      <c r="K26" s="148"/>
      <c r="L26" s="148"/>
      <c r="M26" s="148"/>
      <c r="N26" s="148"/>
      <c r="O26" s="148"/>
      <c r="P26" s="148"/>
      <c r="Q26" s="148"/>
      <c r="R26" s="148"/>
      <c r="S26" s="148"/>
    </row>
    <row r="27" spans="1:19" x14ac:dyDescent="0.3">
      <c r="A27" s="120"/>
      <c r="B27" s="146" t="s">
        <v>155</v>
      </c>
      <c r="C27" s="146"/>
      <c r="D27" s="146"/>
      <c r="E27" s="146"/>
      <c r="F27" s="146"/>
      <c r="G27" s="146"/>
      <c r="H27" s="146"/>
      <c r="I27" s="146"/>
      <c r="J27" s="146"/>
      <c r="K27" s="120"/>
      <c r="L27" s="120"/>
      <c r="M27" s="120"/>
      <c r="N27" s="120"/>
      <c r="O27" s="120"/>
      <c r="P27" s="120"/>
      <c r="Q27" s="120"/>
      <c r="R27" s="120"/>
      <c r="S27" s="120"/>
    </row>
    <row r="28" spans="1:19" x14ac:dyDescent="0.3">
      <c r="A28" s="120"/>
      <c r="B28" s="145"/>
      <c r="C28" s="145"/>
      <c r="D28" s="145"/>
      <c r="E28" s="145"/>
      <c r="F28" s="145"/>
      <c r="G28" s="145"/>
      <c r="H28" s="145"/>
      <c r="I28" s="145"/>
      <c r="J28" s="145"/>
      <c r="K28" s="120"/>
      <c r="L28" s="120"/>
      <c r="M28" s="120"/>
      <c r="N28" s="120"/>
      <c r="O28" s="120"/>
      <c r="P28" s="120"/>
      <c r="Q28" s="120"/>
      <c r="R28" s="120"/>
      <c r="S28" s="120"/>
    </row>
    <row r="29" spans="1:19" x14ac:dyDescent="0.3">
      <c r="A29" s="120"/>
      <c r="B29" s="147" t="s">
        <v>156</v>
      </c>
      <c r="C29" s="147"/>
      <c r="D29" s="147"/>
      <c r="E29" s="147"/>
      <c r="F29" s="147"/>
      <c r="G29" s="147"/>
      <c r="H29" s="147"/>
      <c r="I29" s="147"/>
      <c r="J29" s="147"/>
      <c r="K29" s="120"/>
      <c r="L29" s="120"/>
      <c r="M29" s="120"/>
      <c r="N29" s="120"/>
      <c r="O29" s="120"/>
      <c r="P29" s="120"/>
      <c r="Q29" s="120"/>
      <c r="R29" s="120"/>
      <c r="S29" s="120"/>
    </row>
    <row r="30" spans="1:19" x14ac:dyDescent="0.3">
      <c r="A30" s="120"/>
      <c r="B30" s="145"/>
      <c r="C30" s="145"/>
      <c r="D30" s="145"/>
      <c r="E30" s="145"/>
      <c r="F30" s="145"/>
      <c r="G30" s="145"/>
      <c r="H30" s="145"/>
      <c r="I30" s="145"/>
      <c r="J30" s="145"/>
      <c r="K30" s="120"/>
      <c r="L30" s="120"/>
      <c r="M30" s="120"/>
      <c r="N30" s="120"/>
      <c r="O30" s="120"/>
      <c r="P30" s="120"/>
      <c r="Q30" s="120"/>
      <c r="R30" s="120"/>
      <c r="S30" s="120"/>
    </row>
    <row r="31" spans="1:19" x14ac:dyDescent="0.3">
      <c r="A31" s="120"/>
      <c r="B31" s="147" t="s">
        <v>157</v>
      </c>
      <c r="C31" s="147"/>
      <c r="D31" s="147"/>
      <c r="E31" s="147"/>
      <c r="F31" s="147"/>
      <c r="G31" s="147"/>
      <c r="H31" s="147"/>
      <c r="I31" s="147"/>
      <c r="J31" s="147"/>
      <c r="K31" s="120"/>
      <c r="L31" s="120"/>
      <c r="M31" s="120"/>
      <c r="N31" s="120"/>
      <c r="O31" s="120"/>
      <c r="P31" s="120"/>
      <c r="Q31" s="120"/>
      <c r="R31" s="120"/>
      <c r="S31" s="120"/>
    </row>
    <row r="32" spans="1:19" x14ac:dyDescent="0.3">
      <c r="A32" s="120"/>
      <c r="B32" s="145"/>
      <c r="C32" s="145"/>
      <c r="D32" s="145"/>
      <c r="E32" s="145"/>
      <c r="F32" s="145"/>
      <c r="G32" s="145"/>
      <c r="H32" s="145"/>
      <c r="I32" s="145"/>
      <c r="J32" s="145"/>
      <c r="K32" s="120"/>
      <c r="L32" s="120"/>
      <c r="M32" s="120"/>
      <c r="N32" s="120"/>
      <c r="O32" s="120"/>
      <c r="P32" s="120"/>
      <c r="Q32" s="120"/>
      <c r="R32" s="120"/>
      <c r="S32" s="120"/>
    </row>
    <row r="33" spans="1:19" x14ac:dyDescent="0.3">
      <c r="A33" s="120"/>
      <c r="B33" s="146" t="s">
        <v>158</v>
      </c>
      <c r="C33" s="146"/>
      <c r="D33" s="146"/>
      <c r="E33" s="146"/>
      <c r="F33" s="146"/>
      <c r="G33" s="146"/>
      <c r="H33" s="146"/>
      <c r="I33" s="146"/>
      <c r="J33" s="146"/>
      <c r="K33" s="120"/>
      <c r="L33" s="120"/>
      <c r="M33" s="120"/>
      <c r="N33" s="120"/>
      <c r="O33" s="120"/>
      <c r="P33" s="120"/>
      <c r="Q33" s="120"/>
      <c r="R33" s="120"/>
      <c r="S33" s="120"/>
    </row>
    <row r="34" spans="1:19" x14ac:dyDescent="0.3">
      <c r="A34" s="120"/>
      <c r="B34" s="147" t="s">
        <v>159</v>
      </c>
      <c r="C34" s="147"/>
      <c r="D34" s="147"/>
      <c r="E34" s="147"/>
      <c r="F34" s="147"/>
      <c r="G34" s="147"/>
      <c r="H34" s="147"/>
      <c r="I34" s="147"/>
      <c r="J34" s="147"/>
      <c r="K34" s="120"/>
      <c r="L34" s="120"/>
      <c r="M34" s="120"/>
      <c r="N34" s="120"/>
      <c r="O34" s="120"/>
      <c r="P34" s="120"/>
      <c r="Q34" s="120"/>
      <c r="R34" s="120"/>
      <c r="S34" s="120"/>
    </row>
    <row r="35" spans="1:19" x14ac:dyDescent="0.3">
      <c r="A35" s="120"/>
      <c r="B35" s="120"/>
      <c r="C35" s="120"/>
      <c r="D35" s="120"/>
      <c r="E35" s="120"/>
      <c r="F35" s="120"/>
      <c r="G35" s="120"/>
      <c r="H35" s="120"/>
      <c r="I35" s="120"/>
      <c r="J35" s="120"/>
      <c r="K35" s="120"/>
      <c r="L35" s="120"/>
      <c r="M35" s="120"/>
      <c r="N35" s="120"/>
      <c r="O35" s="120"/>
      <c r="P35" s="120"/>
      <c r="Q35" s="120"/>
      <c r="R35" s="120"/>
      <c r="S35" s="120"/>
    </row>
    <row r="36" spans="1:19" x14ac:dyDescent="0.3">
      <c r="A36" s="120"/>
      <c r="B36" s="136" t="s">
        <v>160</v>
      </c>
      <c r="D36" s="120"/>
      <c r="E36" s="120"/>
      <c r="F36" s="120"/>
      <c r="G36" s="120"/>
      <c r="H36" s="120"/>
      <c r="I36" s="120"/>
      <c r="J36" s="120"/>
      <c r="K36" s="120"/>
      <c r="L36" s="120"/>
      <c r="M36" s="120"/>
      <c r="N36" s="120"/>
      <c r="O36" s="120"/>
      <c r="P36" s="120"/>
      <c r="Q36" s="120"/>
      <c r="R36" s="120"/>
      <c r="S36" s="120"/>
    </row>
    <row r="37" spans="1:19" x14ac:dyDescent="0.3">
      <c r="A37" s="120"/>
      <c r="B37" s="136"/>
      <c r="D37" s="120"/>
      <c r="E37" s="120"/>
      <c r="F37" s="120"/>
      <c r="G37" s="120"/>
      <c r="H37" s="120"/>
      <c r="I37" s="120"/>
      <c r="J37" s="120"/>
      <c r="K37" s="120"/>
      <c r="L37" s="120"/>
      <c r="M37" s="120"/>
      <c r="N37" s="120"/>
      <c r="O37" s="120"/>
      <c r="P37" s="120"/>
      <c r="Q37" s="120"/>
      <c r="R37" s="120"/>
      <c r="S37" s="120"/>
    </row>
  </sheetData>
  <mergeCells count="35">
    <mergeCell ref="B9:J9"/>
    <mergeCell ref="B11:H11"/>
    <mergeCell ref="A12:A19"/>
    <mergeCell ref="B12:S12"/>
    <mergeCell ref="B13:S13"/>
    <mergeCell ref="B14:S14"/>
    <mergeCell ref="B15:S15"/>
    <mergeCell ref="B16:S16"/>
    <mergeCell ref="B17:S17"/>
    <mergeCell ref="B18:S18"/>
    <mergeCell ref="A25:A26"/>
    <mergeCell ref="B25:J25"/>
    <mergeCell ref="K25:K26"/>
    <mergeCell ref="L25:L26"/>
    <mergeCell ref="M25:M26"/>
    <mergeCell ref="S25:S26"/>
    <mergeCell ref="B19:S19"/>
    <mergeCell ref="B20:S20"/>
    <mergeCell ref="B21:S21"/>
    <mergeCell ref="B22:S22"/>
    <mergeCell ref="B24:J24"/>
    <mergeCell ref="N25:N26"/>
    <mergeCell ref="O25:O26"/>
    <mergeCell ref="P25:P26"/>
    <mergeCell ref="Q25:Q26"/>
    <mergeCell ref="R25:R26"/>
    <mergeCell ref="B32:J32"/>
    <mergeCell ref="B33:J33"/>
    <mergeCell ref="B34:J34"/>
    <mergeCell ref="B26:J26"/>
    <mergeCell ref="B27:J27"/>
    <mergeCell ref="B28:J28"/>
    <mergeCell ref="B29:J29"/>
    <mergeCell ref="B30:J30"/>
    <mergeCell ref="B31:J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1B9D-C20B-4344-81AE-C87B58BFCE42}">
  <dimension ref="B2:D14"/>
  <sheetViews>
    <sheetView workbookViewId="0">
      <selection activeCell="J27" sqref="J27"/>
    </sheetView>
  </sheetViews>
  <sheetFormatPr defaultRowHeight="15.6" x14ac:dyDescent="0.3"/>
  <cols>
    <col min="2" max="2" width="11.69921875" customWidth="1"/>
    <col min="3" max="3" width="12.09765625" customWidth="1"/>
  </cols>
  <sheetData>
    <row r="2" spans="2:4" x14ac:dyDescent="0.3">
      <c r="B2" s="137" t="s">
        <v>164</v>
      </c>
      <c r="C2" s="137" t="s">
        <v>165</v>
      </c>
      <c r="D2" s="137" t="s">
        <v>171</v>
      </c>
    </row>
    <row r="3" spans="2:4" x14ac:dyDescent="0.3">
      <c r="B3" t="s">
        <v>166</v>
      </c>
      <c r="C3" s="138">
        <v>1</v>
      </c>
      <c r="D3" t="s">
        <v>1</v>
      </c>
    </row>
    <row r="4" spans="2:4" x14ac:dyDescent="0.3">
      <c r="C4" s="138"/>
      <c r="D4" t="s">
        <v>8</v>
      </c>
    </row>
    <row r="5" spans="2:4" x14ac:dyDescent="0.3">
      <c r="C5" s="138"/>
      <c r="D5" t="s">
        <v>14</v>
      </c>
    </row>
    <row r="6" spans="2:4" x14ac:dyDescent="0.3">
      <c r="C6" s="138"/>
      <c r="D6" t="s">
        <v>24</v>
      </c>
    </row>
    <row r="7" spans="2:4" x14ac:dyDescent="0.3">
      <c r="C7" s="138"/>
      <c r="D7" t="s">
        <v>29</v>
      </c>
    </row>
    <row r="8" spans="2:4" x14ac:dyDescent="0.3">
      <c r="B8" t="s">
        <v>167</v>
      </c>
      <c r="C8" s="138">
        <v>2</v>
      </c>
      <c r="D8" s="1" t="s">
        <v>36</v>
      </c>
    </row>
    <row r="9" spans="2:4" x14ac:dyDescent="0.3">
      <c r="B9" t="s">
        <v>168</v>
      </c>
      <c r="C9" s="138">
        <v>3</v>
      </c>
      <c r="D9" t="s">
        <v>49</v>
      </c>
    </row>
    <row r="10" spans="2:4" x14ac:dyDescent="0.3">
      <c r="B10" t="s">
        <v>169</v>
      </c>
      <c r="C10" s="138">
        <v>4</v>
      </c>
      <c r="D10" s="1" t="s">
        <v>172</v>
      </c>
    </row>
    <row r="11" spans="2:4" x14ac:dyDescent="0.3">
      <c r="C11" s="138"/>
      <c r="D11" s="1" t="s">
        <v>173</v>
      </c>
    </row>
    <row r="12" spans="2:4" x14ac:dyDescent="0.3">
      <c r="C12" s="138"/>
      <c r="D12" s="1" t="s">
        <v>174</v>
      </c>
    </row>
    <row r="13" spans="2:4" x14ac:dyDescent="0.3">
      <c r="D13" s="1" t="s">
        <v>175</v>
      </c>
    </row>
    <row r="14" spans="2:4" x14ac:dyDescent="0.3">
      <c r="D14" s="1" t="s">
        <v>176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C01C-B16B-45AE-BDC2-40047550D74F}">
  <dimension ref="B1:M42"/>
  <sheetViews>
    <sheetView showGridLines="0" topLeftCell="A7" workbookViewId="0">
      <selection activeCell="I22" sqref="I22"/>
    </sheetView>
  </sheetViews>
  <sheetFormatPr defaultRowHeight="18" customHeight="1" x14ac:dyDescent="0.3"/>
  <cols>
    <col min="2" max="2" width="26.19921875" customWidth="1"/>
    <col min="3" max="3" width="15.8984375" customWidth="1"/>
    <col min="4" max="4" width="13.69921875" bestFit="1" customWidth="1"/>
    <col min="5" max="5" width="14.69921875" bestFit="1" customWidth="1"/>
    <col min="7" max="7" width="13.69921875" bestFit="1" customWidth="1"/>
    <col min="8" max="8" width="14.69921875" bestFit="1" customWidth="1"/>
    <col min="9" max="9" width="13.69921875" bestFit="1" customWidth="1"/>
  </cols>
  <sheetData>
    <row r="1" spans="2:9" ht="18" customHeight="1" x14ac:dyDescent="0.35">
      <c r="B1" s="155" t="s">
        <v>0</v>
      </c>
      <c r="C1" s="155"/>
      <c r="D1" s="155"/>
    </row>
    <row r="3" spans="2:9" ht="18" customHeight="1" thickBot="1" x14ac:dyDescent="0.35">
      <c r="B3" s="2" t="s">
        <v>1</v>
      </c>
    </row>
    <row r="4" spans="2:9" ht="18" customHeight="1" thickBot="1" x14ac:dyDescent="0.35">
      <c r="B4" s="139" t="s">
        <v>2</v>
      </c>
      <c r="C4" s="140" t="s">
        <v>3</v>
      </c>
      <c r="D4" s="141" t="s">
        <v>4</v>
      </c>
      <c r="G4" s="117"/>
      <c r="H4" s="118"/>
      <c r="I4" s="118"/>
    </row>
    <row r="5" spans="2:9" ht="18" customHeight="1" x14ac:dyDescent="0.3">
      <c r="B5" s="5" t="s">
        <v>5</v>
      </c>
      <c r="C5" s="9">
        <v>600000</v>
      </c>
      <c r="D5" s="10">
        <v>175000</v>
      </c>
      <c r="G5" s="1"/>
      <c r="H5" s="28"/>
      <c r="I5" s="28"/>
    </row>
    <row r="6" spans="2:9" ht="18" customHeight="1" x14ac:dyDescent="0.3">
      <c r="B6" s="6" t="s">
        <v>6</v>
      </c>
      <c r="C6" s="13">
        <v>27</v>
      </c>
      <c r="D6" s="14">
        <v>42</v>
      </c>
      <c r="G6" s="1"/>
      <c r="H6" s="119"/>
      <c r="I6" s="119"/>
    </row>
    <row r="7" spans="2:9" ht="18" customHeight="1" thickBot="1" x14ac:dyDescent="0.35">
      <c r="B7" s="15" t="s">
        <v>7</v>
      </c>
      <c r="C7" s="43">
        <f>C5*C6</f>
        <v>16200000</v>
      </c>
      <c r="D7" s="44">
        <f>D6*D5</f>
        <v>7350000</v>
      </c>
      <c r="G7" s="1"/>
      <c r="H7" s="119"/>
      <c r="I7" s="119"/>
    </row>
    <row r="9" spans="2:9" ht="18" customHeight="1" thickBot="1" x14ac:dyDescent="0.35">
      <c r="B9" s="2" t="s">
        <v>8</v>
      </c>
    </row>
    <row r="10" spans="2:9" ht="18" customHeight="1" thickBot="1" x14ac:dyDescent="0.35">
      <c r="B10" s="139" t="s">
        <v>2</v>
      </c>
      <c r="C10" s="140" t="s">
        <v>3</v>
      </c>
      <c r="D10" s="140" t="s">
        <v>4</v>
      </c>
      <c r="E10" s="141" t="s">
        <v>9</v>
      </c>
    </row>
    <row r="11" spans="2:9" ht="18" customHeight="1" x14ac:dyDescent="0.3">
      <c r="B11" s="52" t="s">
        <v>10</v>
      </c>
      <c r="C11" s="45">
        <v>600000</v>
      </c>
      <c r="D11" s="46">
        <v>175000</v>
      </c>
      <c r="E11" s="47">
        <f>SUM(C11:D11)</f>
        <v>775000</v>
      </c>
    </row>
    <row r="12" spans="2:9" ht="18" customHeight="1" x14ac:dyDescent="0.3">
      <c r="B12" s="3" t="s">
        <v>11</v>
      </c>
      <c r="C12" s="48">
        <v>32400</v>
      </c>
      <c r="D12" s="48">
        <v>20400</v>
      </c>
      <c r="E12" s="49">
        <f>SUM(C12:D12)</f>
        <v>52800</v>
      </c>
    </row>
    <row r="13" spans="2:9" ht="18" customHeight="1" x14ac:dyDescent="0.3">
      <c r="B13" s="3" t="s">
        <v>12</v>
      </c>
      <c r="C13" s="48">
        <v>26400</v>
      </c>
      <c r="D13" s="48">
        <v>14400</v>
      </c>
      <c r="E13" s="49">
        <f>SUM(C13:D13)</f>
        <v>40800</v>
      </c>
    </row>
    <row r="14" spans="2:9" ht="18" customHeight="1" thickBot="1" x14ac:dyDescent="0.35">
      <c r="B14" s="53" t="s">
        <v>13</v>
      </c>
      <c r="C14" s="50">
        <f>C11+C12-C13</f>
        <v>606000</v>
      </c>
      <c r="D14" s="50">
        <f t="shared" ref="D14:E14" si="0">D11+D12-D13</f>
        <v>181000</v>
      </c>
      <c r="E14" s="51">
        <f t="shared" si="0"/>
        <v>787000</v>
      </c>
    </row>
    <row r="16" spans="2:9" ht="18" customHeight="1" thickBot="1" x14ac:dyDescent="0.35">
      <c r="B16" s="2" t="s">
        <v>14</v>
      </c>
    </row>
    <row r="17" spans="2:8" ht="18" customHeight="1" thickBot="1" x14ac:dyDescent="0.35">
      <c r="B17" s="139" t="s">
        <v>2</v>
      </c>
      <c r="C17" s="140" t="s">
        <v>3</v>
      </c>
      <c r="D17" s="140" t="s">
        <v>4</v>
      </c>
      <c r="E17" s="141" t="s">
        <v>9</v>
      </c>
    </row>
    <row r="18" spans="2:8" ht="18" customHeight="1" x14ac:dyDescent="0.3">
      <c r="B18" s="5" t="s">
        <v>15</v>
      </c>
      <c r="C18" s="17">
        <v>606000</v>
      </c>
      <c r="D18" s="17">
        <v>181000</v>
      </c>
      <c r="E18" s="21">
        <f>SUM(C18:D18)</f>
        <v>787000</v>
      </c>
      <c r="H18" s="55"/>
    </row>
    <row r="19" spans="2:8" ht="18" customHeight="1" x14ac:dyDescent="0.3">
      <c r="B19" s="6" t="s">
        <v>16</v>
      </c>
      <c r="C19" s="11">
        <v>1.2</v>
      </c>
      <c r="D19" s="11">
        <v>1.8</v>
      </c>
      <c r="E19" s="12"/>
    </row>
    <row r="20" spans="2:8" ht="18" customHeight="1" x14ac:dyDescent="0.3">
      <c r="B20" s="6" t="s">
        <v>17</v>
      </c>
      <c r="C20" s="18">
        <f>C18*C19</f>
        <v>727200</v>
      </c>
      <c r="D20" s="18">
        <f>D18*D19</f>
        <v>325800</v>
      </c>
      <c r="E20" s="22">
        <f>SUM(C20:D20)</f>
        <v>1053000</v>
      </c>
      <c r="H20" s="54"/>
    </row>
    <row r="21" spans="2:8" ht="18" customHeight="1" x14ac:dyDescent="0.3">
      <c r="B21" s="6" t="s">
        <v>18</v>
      </c>
      <c r="C21" s="18">
        <v>42000</v>
      </c>
      <c r="D21" s="18">
        <v>18000</v>
      </c>
      <c r="E21" s="22">
        <f>SUM(C21:D21)</f>
        <v>60000</v>
      </c>
    </row>
    <row r="22" spans="2:8" ht="18" customHeight="1" x14ac:dyDescent="0.3">
      <c r="B22" s="6" t="s">
        <v>19</v>
      </c>
      <c r="C22" s="18">
        <f>C20+C21</f>
        <v>769200</v>
      </c>
      <c r="D22" s="18">
        <f>D20+D21</f>
        <v>343800</v>
      </c>
      <c r="E22" s="22">
        <f>SUM(C22:D22)</f>
        <v>1113000</v>
      </c>
    </row>
    <row r="23" spans="2:8" ht="18" customHeight="1" x14ac:dyDescent="0.3">
      <c r="B23" s="6" t="s">
        <v>20</v>
      </c>
      <c r="C23" s="18">
        <v>54000</v>
      </c>
      <c r="D23" s="18">
        <v>14400</v>
      </c>
      <c r="E23" s="22">
        <f>SUM(C23:D23)</f>
        <v>68400</v>
      </c>
    </row>
    <row r="24" spans="2:8" ht="18" customHeight="1" x14ac:dyDescent="0.3">
      <c r="B24" s="6" t="s">
        <v>21</v>
      </c>
      <c r="C24" s="18">
        <f>C22-C23</f>
        <v>715200</v>
      </c>
      <c r="D24" s="18">
        <f>D22-D23</f>
        <v>329400</v>
      </c>
      <c r="E24" s="22">
        <f>SUM(C24:D24)</f>
        <v>1044600</v>
      </c>
    </row>
    <row r="25" spans="2:8" ht="18" customHeight="1" x14ac:dyDescent="0.3">
      <c r="B25" s="6" t="s">
        <v>22</v>
      </c>
      <c r="C25" s="13">
        <v>4.2</v>
      </c>
      <c r="D25" s="13">
        <v>5.4</v>
      </c>
      <c r="E25" s="14"/>
    </row>
    <row r="26" spans="2:8" ht="18" customHeight="1" thickBot="1" x14ac:dyDescent="0.35">
      <c r="B26" s="15" t="s">
        <v>23</v>
      </c>
      <c r="C26" s="43">
        <f>C24*C25</f>
        <v>3003840</v>
      </c>
      <c r="D26" s="43">
        <f>D24*D25</f>
        <v>1778760.0000000002</v>
      </c>
      <c r="E26" s="44">
        <f>SUM(C26:D26)</f>
        <v>4782600</v>
      </c>
    </row>
    <row r="28" spans="2:8" ht="18" customHeight="1" thickBot="1" x14ac:dyDescent="0.35">
      <c r="B28" s="2" t="s">
        <v>24</v>
      </c>
    </row>
    <row r="29" spans="2:8" ht="18" customHeight="1" thickBot="1" x14ac:dyDescent="0.35">
      <c r="B29" s="139" t="s">
        <v>2</v>
      </c>
      <c r="C29" s="140" t="s">
        <v>3</v>
      </c>
      <c r="D29" s="140" t="s">
        <v>4</v>
      </c>
      <c r="E29" s="141" t="s">
        <v>9</v>
      </c>
    </row>
    <row r="30" spans="2:8" ht="18" customHeight="1" x14ac:dyDescent="0.3">
      <c r="B30" s="5" t="s">
        <v>15</v>
      </c>
      <c r="C30" s="17">
        <v>606000</v>
      </c>
      <c r="D30" s="17">
        <v>181000</v>
      </c>
      <c r="E30" s="21">
        <f>SUM(C30:D30)</f>
        <v>787000</v>
      </c>
    </row>
    <row r="31" spans="2:8" ht="18" customHeight="1" x14ac:dyDescent="0.3">
      <c r="B31" s="6" t="s">
        <v>25</v>
      </c>
      <c r="C31" s="11">
        <v>0.6</v>
      </c>
      <c r="D31" s="11">
        <v>0.9</v>
      </c>
      <c r="E31" s="12"/>
    </row>
    <row r="32" spans="2:8" ht="18" customHeight="1" x14ac:dyDescent="0.3">
      <c r="B32" s="6" t="s">
        <v>26</v>
      </c>
      <c r="C32" s="19">
        <f>C30*C31</f>
        <v>363600</v>
      </c>
      <c r="D32" s="19">
        <f>D30*D31</f>
        <v>162900</v>
      </c>
      <c r="E32" s="20">
        <f>SUM(C32:D32)</f>
        <v>526500</v>
      </c>
    </row>
    <row r="33" spans="2:13" ht="18" customHeight="1" x14ac:dyDescent="0.3">
      <c r="B33" s="6" t="s">
        <v>27</v>
      </c>
      <c r="C33" s="13">
        <v>12</v>
      </c>
      <c r="D33" s="13">
        <v>13.2</v>
      </c>
      <c r="E33" s="12"/>
    </row>
    <row r="34" spans="2:13" ht="18" customHeight="1" thickBot="1" x14ac:dyDescent="0.35">
      <c r="B34" s="15" t="s">
        <v>28</v>
      </c>
      <c r="C34" s="43">
        <f>C32*C33</f>
        <v>4363200</v>
      </c>
      <c r="D34" s="43">
        <f>D32*D33</f>
        <v>2150280</v>
      </c>
      <c r="E34" s="44">
        <f>SUM(C34:D34)</f>
        <v>6513480</v>
      </c>
    </row>
    <row r="36" spans="2:13" ht="18" customHeight="1" thickBot="1" x14ac:dyDescent="0.35">
      <c r="B36" s="2" t="s">
        <v>29</v>
      </c>
    </row>
    <row r="37" spans="2:13" ht="18" customHeight="1" x14ac:dyDescent="0.3">
      <c r="B37" s="142" t="s">
        <v>2</v>
      </c>
      <c r="C37" s="143" t="s">
        <v>3</v>
      </c>
      <c r="D37" s="143" t="s">
        <v>4</v>
      </c>
      <c r="E37" s="144" t="s">
        <v>9</v>
      </c>
    </row>
    <row r="38" spans="2:13" ht="47.4" customHeight="1" x14ac:dyDescent="0.3">
      <c r="B38" s="58" t="s">
        <v>30</v>
      </c>
      <c r="C38" s="56">
        <f>C14*15</f>
        <v>9090000</v>
      </c>
      <c r="D38" s="56">
        <f>D14*25.8</f>
        <v>4669800</v>
      </c>
      <c r="E38" s="59">
        <f>D38+C38</f>
        <v>13759800</v>
      </c>
      <c r="F38" s="28" t="s">
        <v>31</v>
      </c>
      <c r="G38" s="61"/>
      <c r="H38" s="28"/>
      <c r="I38" s="28"/>
      <c r="J38" s="28"/>
      <c r="K38" s="28"/>
      <c r="L38" s="28"/>
      <c r="M38" s="28"/>
    </row>
    <row r="39" spans="2:13" ht="36" customHeight="1" x14ac:dyDescent="0.3">
      <c r="B39" s="58" t="s">
        <v>32</v>
      </c>
      <c r="C39" s="57">
        <f>C26</f>
        <v>3003840</v>
      </c>
      <c r="D39" s="56">
        <f>D26</f>
        <v>1778760.0000000002</v>
      </c>
      <c r="E39" s="59">
        <f>C39+D39</f>
        <v>4782600</v>
      </c>
      <c r="I39" s="54"/>
    </row>
    <row r="40" spans="2:13" ht="18" customHeight="1" x14ac:dyDescent="0.3">
      <c r="B40" s="60" t="s">
        <v>33</v>
      </c>
      <c r="C40" s="56">
        <f>C34</f>
        <v>4363200</v>
      </c>
      <c r="D40" s="56">
        <f>D34</f>
        <v>2150280</v>
      </c>
      <c r="E40" s="59">
        <f>C40+D40</f>
        <v>6513480</v>
      </c>
    </row>
    <row r="41" spans="2:13" ht="37.950000000000003" customHeight="1" x14ac:dyDescent="0.3">
      <c r="B41" s="58" t="s">
        <v>34</v>
      </c>
      <c r="C41" s="56">
        <f>C40+C39</f>
        <v>7367040</v>
      </c>
      <c r="D41" s="56">
        <f>D40+D39</f>
        <v>3929040</v>
      </c>
      <c r="E41" s="59">
        <f>C41+D41</f>
        <v>11296080</v>
      </c>
    </row>
    <row r="42" spans="2:13" ht="47.4" thickBot="1" x14ac:dyDescent="0.35">
      <c r="B42" s="41" t="s">
        <v>35</v>
      </c>
      <c r="C42" s="40">
        <f>C38-C41</f>
        <v>1722960</v>
      </c>
      <c r="D42" s="40">
        <f>D38-D41</f>
        <v>740760</v>
      </c>
      <c r="E42" s="42">
        <f>C42+D42</f>
        <v>2463720</v>
      </c>
    </row>
  </sheetData>
  <mergeCells count="1">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5D81-B953-4694-932A-4290E08BDDE5}">
  <dimension ref="A1:D26"/>
  <sheetViews>
    <sheetView workbookViewId="0">
      <selection sqref="A1:D1"/>
    </sheetView>
  </sheetViews>
  <sheetFormatPr defaultRowHeight="15.6" x14ac:dyDescent="0.3"/>
  <cols>
    <col min="1" max="1" width="29" customWidth="1"/>
    <col min="2" max="2" width="13.69921875" bestFit="1" customWidth="1"/>
    <col min="3" max="4" width="18.3984375" bestFit="1" customWidth="1"/>
  </cols>
  <sheetData>
    <row r="1" spans="1:4" x14ac:dyDescent="0.3">
      <c r="A1" s="156" t="s">
        <v>36</v>
      </c>
      <c r="B1" s="156"/>
      <c r="C1" s="156"/>
      <c r="D1" s="156"/>
    </row>
    <row r="2" spans="1:4" x14ac:dyDescent="0.3">
      <c r="A2" s="156" t="s">
        <v>37</v>
      </c>
      <c r="B2" s="156"/>
      <c r="C2" s="156"/>
      <c r="D2" s="156"/>
    </row>
    <row r="3" spans="1:4" x14ac:dyDescent="0.3">
      <c r="A3" s="156" t="s">
        <v>38</v>
      </c>
      <c r="B3" s="156"/>
      <c r="C3" s="156"/>
      <c r="D3" s="156"/>
    </row>
    <row r="4" spans="1:4" ht="16.2" thickBot="1" x14ac:dyDescent="0.35">
      <c r="A4" s="2"/>
    </row>
    <row r="5" spans="1:4" ht="16.2" thickBot="1" x14ac:dyDescent="0.35">
      <c r="A5" s="4" t="s">
        <v>2</v>
      </c>
      <c r="B5" s="7" t="s">
        <v>3</v>
      </c>
      <c r="C5" s="7" t="s">
        <v>4</v>
      </c>
      <c r="D5" s="8" t="s">
        <v>9</v>
      </c>
    </row>
    <row r="6" spans="1:4" x14ac:dyDescent="0.3">
      <c r="A6" s="52" t="s">
        <v>39</v>
      </c>
      <c r="B6" s="17">
        <f>'Tab 1'!C7</f>
        <v>16200000</v>
      </c>
      <c r="C6" s="17">
        <f>'Tab 1'!D7</f>
        <v>7350000</v>
      </c>
      <c r="D6" s="21">
        <f>SUM(B6:C6)</f>
        <v>23550000</v>
      </c>
    </row>
    <row r="7" spans="1:4" x14ac:dyDescent="0.3">
      <c r="A7" s="63" t="s">
        <v>40</v>
      </c>
      <c r="B7" s="18"/>
      <c r="C7" s="62"/>
      <c r="D7" s="64"/>
    </row>
    <row r="8" spans="1:4" x14ac:dyDescent="0.3">
      <c r="A8" s="3" t="s">
        <v>41</v>
      </c>
      <c r="B8" s="18">
        <f>'Tab 1'!C11*15</f>
        <v>9000000</v>
      </c>
      <c r="C8" s="18">
        <f>'Tab 1'!D11*25.8</f>
        <v>4515000</v>
      </c>
      <c r="D8" s="20">
        <f>SUM(B8:C8)</f>
        <v>13515000</v>
      </c>
    </row>
    <row r="9" spans="1:4" x14ac:dyDescent="0.3">
      <c r="A9" s="3" t="s">
        <v>42</v>
      </c>
      <c r="B9" s="23">
        <f>'Tab 1'!C34</f>
        <v>4363200</v>
      </c>
      <c r="C9" s="23">
        <f>'Tab 1'!D34</f>
        <v>2150280</v>
      </c>
      <c r="D9" s="24">
        <f>SUM(B9:C9)</f>
        <v>6513480</v>
      </c>
    </row>
    <row r="10" spans="1:4" x14ac:dyDescent="0.3">
      <c r="A10" s="3" t="s">
        <v>43</v>
      </c>
      <c r="B10" s="19">
        <f>B6-B8-B9</f>
        <v>2836800</v>
      </c>
      <c r="C10" s="19">
        <f>C6-C8-C9</f>
        <v>684720</v>
      </c>
      <c r="D10" s="20">
        <f>SUM(B10:C10)</f>
        <v>3521520</v>
      </c>
    </row>
    <row r="11" spans="1:4" x14ac:dyDescent="0.3">
      <c r="A11" s="3" t="s">
        <v>44</v>
      </c>
      <c r="B11" s="18">
        <v>840000</v>
      </c>
      <c r="C11" s="18">
        <v>450000</v>
      </c>
      <c r="D11" s="22">
        <f>C11+B11</f>
        <v>1290000</v>
      </c>
    </row>
    <row r="12" spans="1:4" x14ac:dyDescent="0.3">
      <c r="A12" s="3" t="s">
        <v>45</v>
      </c>
      <c r="B12" s="23">
        <v>540000</v>
      </c>
      <c r="C12" s="23">
        <v>480000</v>
      </c>
      <c r="D12" s="25">
        <f>C12+B12</f>
        <v>1020000</v>
      </c>
    </row>
    <row r="13" spans="1:4" ht="16.2" thickBot="1" x14ac:dyDescent="0.35">
      <c r="A13" s="65" t="s">
        <v>46</v>
      </c>
      <c r="B13" s="66">
        <f>B12+B11</f>
        <v>1380000</v>
      </c>
      <c r="C13" s="66">
        <f>C12+C11</f>
        <v>930000</v>
      </c>
      <c r="D13" s="67">
        <f>D12+D11</f>
        <v>2310000</v>
      </c>
    </row>
    <row r="14" spans="1:4" ht="16.2" thickBot="1" x14ac:dyDescent="0.35">
      <c r="A14" s="15" t="s">
        <v>47</v>
      </c>
      <c r="B14" s="16">
        <f>B10-B13</f>
        <v>1456800</v>
      </c>
      <c r="C14" s="16">
        <f>C10-C13</f>
        <v>-245280</v>
      </c>
      <c r="D14" s="26">
        <f>D10-D13</f>
        <v>1211520</v>
      </c>
    </row>
    <row r="16" spans="1:4" ht="16.2" thickBot="1" x14ac:dyDescent="0.35">
      <c r="A16" s="1" t="s">
        <v>48</v>
      </c>
    </row>
    <row r="17" spans="1:4" ht="16.2" thickBot="1" x14ac:dyDescent="0.35">
      <c r="A17" s="4" t="s">
        <v>2</v>
      </c>
      <c r="B17" s="7" t="s">
        <v>3</v>
      </c>
      <c r="C17" s="7" t="s">
        <v>4</v>
      </c>
      <c r="D17" s="8" t="s">
        <v>9</v>
      </c>
    </row>
    <row r="18" spans="1:4" x14ac:dyDescent="0.3">
      <c r="A18" s="52" t="s">
        <v>39</v>
      </c>
      <c r="B18" s="17">
        <f>'Tab 1'!H7</f>
        <v>0</v>
      </c>
      <c r="C18" s="17">
        <f>'Tab 1'!I7</f>
        <v>0</v>
      </c>
      <c r="D18" s="21">
        <f>SUM(B18:C18)</f>
        <v>0</v>
      </c>
    </row>
    <row r="19" spans="1:4" x14ac:dyDescent="0.3">
      <c r="A19" s="63" t="s">
        <v>40</v>
      </c>
      <c r="B19" s="18"/>
      <c r="C19" s="62"/>
      <c r="D19" s="64"/>
    </row>
    <row r="20" spans="1:4" x14ac:dyDescent="0.3">
      <c r="A20" s="3" t="s">
        <v>41</v>
      </c>
      <c r="B20" s="18">
        <f>'Tab 1'!C11*15</f>
        <v>9000000</v>
      </c>
      <c r="C20" s="18">
        <f>'Tab 1'!D11*25.8</f>
        <v>4515000</v>
      </c>
      <c r="D20" s="20">
        <f>SUM(B20:C20)</f>
        <v>13515000</v>
      </c>
    </row>
    <row r="21" spans="1:4" x14ac:dyDescent="0.3">
      <c r="A21" s="3" t="s">
        <v>42</v>
      </c>
      <c r="B21" s="23">
        <f>'Tab 1'!C40</f>
        <v>4363200</v>
      </c>
      <c r="C21" s="23">
        <f>'Tab 1'!D40</f>
        <v>2150280</v>
      </c>
      <c r="D21" s="24">
        <f>SUM(B21:C21)</f>
        <v>6513480</v>
      </c>
    </row>
    <row r="22" spans="1:4" x14ac:dyDescent="0.3">
      <c r="A22" s="3" t="s">
        <v>43</v>
      </c>
      <c r="B22" s="19">
        <f>B18-B20-B21</f>
        <v>-13363200</v>
      </c>
      <c r="C22" s="19">
        <f>C18-C20-C21</f>
        <v>-6665280</v>
      </c>
      <c r="D22" s="20">
        <f>SUM(B22:C22)</f>
        <v>-20028480</v>
      </c>
    </row>
    <row r="23" spans="1:4" x14ac:dyDescent="0.3">
      <c r="A23" s="3" t="s">
        <v>44</v>
      </c>
      <c r="B23" s="18">
        <v>840000</v>
      </c>
      <c r="C23" s="18">
        <v>450000</v>
      </c>
      <c r="D23" s="22">
        <f>C23+B23</f>
        <v>1290000</v>
      </c>
    </row>
    <row r="24" spans="1:4" x14ac:dyDescent="0.3">
      <c r="A24" s="3" t="s">
        <v>45</v>
      </c>
      <c r="B24" s="23">
        <v>540000</v>
      </c>
      <c r="C24" s="23">
        <v>480000</v>
      </c>
      <c r="D24" s="25">
        <f>C24+B24</f>
        <v>1020000</v>
      </c>
    </row>
    <row r="25" spans="1:4" ht="16.2" thickBot="1" x14ac:dyDescent="0.35">
      <c r="A25" s="65" t="s">
        <v>46</v>
      </c>
      <c r="B25" s="66">
        <f>B24+B23</f>
        <v>1380000</v>
      </c>
      <c r="C25" s="66">
        <f>C24+C23</f>
        <v>930000</v>
      </c>
      <c r="D25" s="67">
        <f>D24+D23</f>
        <v>2310000</v>
      </c>
    </row>
    <row r="26" spans="1:4" ht="16.2" thickBot="1" x14ac:dyDescent="0.35">
      <c r="A26" s="15" t="s">
        <v>47</v>
      </c>
      <c r="B26" s="16">
        <f>B22-B25</f>
        <v>-14743200</v>
      </c>
      <c r="C26" s="16">
        <f>C22-C25</f>
        <v>-7595280</v>
      </c>
      <c r="D26" s="26">
        <f>D22-D25</f>
        <v>-22338480</v>
      </c>
    </row>
  </sheetData>
  <mergeCells count="3">
    <mergeCell ref="A1:D1"/>
    <mergeCell ref="A2:D2"/>
    <mergeCell ref="A3:D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5DA4A-2242-4DEE-94D0-E1D84431EF16}">
  <dimension ref="B2:Q41"/>
  <sheetViews>
    <sheetView showGridLines="0" topLeftCell="A12" workbookViewId="0">
      <selection activeCell="B2" sqref="B2:G2"/>
    </sheetView>
  </sheetViews>
  <sheetFormatPr defaultRowHeight="15.6" x14ac:dyDescent="0.3"/>
  <cols>
    <col min="2" max="2" width="32.69921875" customWidth="1"/>
    <col min="3" max="3" width="14.09765625" customWidth="1"/>
    <col min="4" max="4" width="10.5" bestFit="1" customWidth="1"/>
    <col min="5" max="5" width="12" customWidth="1"/>
    <col min="6" max="6" width="10.5" bestFit="1" customWidth="1"/>
    <col min="7" max="7" width="11.19921875" bestFit="1" customWidth="1"/>
    <col min="12" max="16" width="12.8984375" customWidth="1"/>
  </cols>
  <sheetData>
    <row r="2" spans="2:17" x14ac:dyDescent="0.3">
      <c r="B2" s="156" t="s">
        <v>49</v>
      </c>
      <c r="C2" s="156"/>
      <c r="D2" s="156"/>
      <c r="E2" s="156"/>
      <c r="F2" s="156"/>
      <c r="G2" s="156"/>
    </row>
    <row r="3" spans="2:17" x14ac:dyDescent="0.3">
      <c r="B3" s="156" t="s">
        <v>37</v>
      </c>
      <c r="C3" s="156"/>
      <c r="D3" s="156"/>
      <c r="E3" s="156"/>
      <c r="F3" s="156"/>
      <c r="G3" s="156"/>
    </row>
    <row r="4" spans="2:17" x14ac:dyDescent="0.3">
      <c r="B4" s="156" t="s">
        <v>50</v>
      </c>
      <c r="C4" s="156"/>
      <c r="D4" s="156"/>
      <c r="E4" s="156"/>
      <c r="F4" s="156"/>
      <c r="G4" s="156"/>
      <c r="L4" s="2" t="s">
        <v>51</v>
      </c>
      <c r="M4" s="2"/>
    </row>
    <row r="5" spans="2:17" ht="16.2" thickBot="1" x14ac:dyDescent="0.35">
      <c r="L5" s="2" t="s">
        <v>52</v>
      </c>
      <c r="M5" s="68"/>
      <c r="N5" s="2"/>
    </row>
    <row r="6" spans="2:17" ht="16.2" thickBot="1" x14ac:dyDescent="0.35">
      <c r="B6" s="31"/>
      <c r="C6" s="32"/>
      <c r="D6" s="33" t="s">
        <v>53</v>
      </c>
      <c r="E6" s="32"/>
      <c r="F6" s="33" t="s">
        <v>54</v>
      </c>
      <c r="G6" s="34" t="s">
        <v>9</v>
      </c>
      <c r="L6" s="72" t="s">
        <v>55</v>
      </c>
      <c r="M6" s="72" t="s">
        <v>56</v>
      </c>
      <c r="N6" s="72" t="s">
        <v>57</v>
      </c>
      <c r="O6" s="72" t="s">
        <v>58</v>
      </c>
      <c r="P6" s="72" t="s">
        <v>59</v>
      </c>
      <c r="Q6" s="1"/>
    </row>
    <row r="7" spans="2:17" x14ac:dyDescent="0.3">
      <c r="B7" s="27" t="s">
        <v>60</v>
      </c>
      <c r="C7" s="28"/>
      <c r="D7" s="28"/>
      <c r="E7" s="28"/>
      <c r="F7" s="28"/>
      <c r="G7" s="29"/>
      <c r="L7" s="86">
        <v>288000</v>
      </c>
      <c r="M7" s="86">
        <v>264000</v>
      </c>
      <c r="N7" s="86">
        <v>336000</v>
      </c>
      <c r="O7" s="86">
        <v>456000</v>
      </c>
      <c r="P7" s="70"/>
    </row>
    <row r="8" spans="2:17" x14ac:dyDescent="0.3">
      <c r="B8" s="30" t="s">
        <v>61</v>
      </c>
      <c r="C8" s="78">
        <f>P9</f>
        <v>398400</v>
      </c>
      <c r="D8" s="78"/>
      <c r="E8" s="78">
        <f>P14</f>
        <v>348000</v>
      </c>
      <c r="F8" s="78"/>
      <c r="G8" s="79"/>
      <c r="L8" s="71">
        <v>0.05</v>
      </c>
      <c r="M8" s="71">
        <v>0.1</v>
      </c>
      <c r="N8" s="71">
        <v>0.25</v>
      </c>
      <c r="O8" s="71">
        <v>0.6</v>
      </c>
      <c r="P8" s="70"/>
    </row>
    <row r="9" spans="2:17" ht="16.2" thickBot="1" x14ac:dyDescent="0.35">
      <c r="B9" s="30" t="s">
        <v>62</v>
      </c>
      <c r="C9" s="78">
        <v>-313200</v>
      </c>
      <c r="D9" s="78"/>
      <c r="E9" s="78">
        <v>-286800</v>
      </c>
      <c r="F9" s="78"/>
      <c r="G9" s="79"/>
      <c r="L9" s="87">
        <f t="shared" ref="L9:M9" si="0">L7*L8</f>
        <v>14400</v>
      </c>
      <c r="M9" s="87">
        <f t="shared" si="0"/>
        <v>26400</v>
      </c>
      <c r="N9" s="87">
        <f>N7*N8</f>
        <v>84000</v>
      </c>
      <c r="O9" s="87">
        <f>O7*O8</f>
        <v>273600</v>
      </c>
      <c r="P9" s="87">
        <f>SUM(L9:O9)</f>
        <v>398400</v>
      </c>
    </row>
    <row r="10" spans="2:17" ht="16.2" thickTop="1" x14ac:dyDescent="0.3">
      <c r="B10" s="30" t="s">
        <v>63</v>
      </c>
      <c r="C10" s="80"/>
      <c r="D10" s="80"/>
      <c r="E10" s="80">
        <v>-8400</v>
      </c>
      <c r="F10" s="80"/>
      <c r="G10" s="81"/>
      <c r="L10" s="1"/>
      <c r="M10" s="1"/>
      <c r="N10" s="1"/>
      <c r="O10" s="1"/>
      <c r="P10" s="1"/>
    </row>
    <row r="11" spans="2:17" x14ac:dyDescent="0.3">
      <c r="B11" s="3" t="s">
        <v>64</v>
      </c>
      <c r="C11" s="78"/>
      <c r="D11" s="78">
        <f>SUM(C8:C10)</f>
        <v>85200</v>
      </c>
      <c r="E11" s="78"/>
      <c r="F11" s="78">
        <f>SUM(E8:E10)</f>
        <v>52800</v>
      </c>
      <c r="G11" s="79">
        <f>D11+F11</f>
        <v>138000</v>
      </c>
      <c r="L11" s="72" t="s">
        <v>56</v>
      </c>
      <c r="M11" s="72" t="s">
        <v>57</v>
      </c>
      <c r="N11" s="72" t="s">
        <v>58</v>
      </c>
      <c r="O11" s="72" t="s">
        <v>65</v>
      </c>
      <c r="P11" s="72" t="s">
        <v>66</v>
      </c>
    </row>
    <row r="12" spans="2:17" x14ac:dyDescent="0.3">
      <c r="B12" s="27" t="s">
        <v>67</v>
      </c>
      <c r="C12" s="78"/>
      <c r="D12" s="78"/>
      <c r="E12" s="78"/>
      <c r="F12" s="78"/>
      <c r="G12" s="79"/>
      <c r="L12" s="86">
        <v>264000</v>
      </c>
      <c r="M12" s="86">
        <v>336000</v>
      </c>
      <c r="N12" s="86">
        <v>456000</v>
      </c>
      <c r="O12" s="86">
        <v>312000</v>
      </c>
      <c r="P12" s="69"/>
    </row>
    <row r="13" spans="2:17" x14ac:dyDescent="0.3">
      <c r="B13" s="30" t="s">
        <v>68</v>
      </c>
      <c r="C13" s="80">
        <v>-48000</v>
      </c>
      <c r="D13" s="80"/>
      <c r="E13" s="80"/>
      <c r="F13" s="80"/>
      <c r="G13" s="81"/>
      <c r="L13" s="71">
        <v>0.05</v>
      </c>
      <c r="M13" s="71">
        <v>0.1</v>
      </c>
      <c r="N13" s="71">
        <v>0.25</v>
      </c>
      <c r="O13" s="71">
        <v>0.6</v>
      </c>
      <c r="P13" s="69"/>
    </row>
    <row r="14" spans="2:17" ht="16.2" thickBot="1" x14ac:dyDescent="0.35">
      <c r="B14" s="30" t="s">
        <v>69</v>
      </c>
      <c r="C14" s="78"/>
      <c r="D14" s="78">
        <f>C13</f>
        <v>-48000</v>
      </c>
      <c r="E14" s="78"/>
      <c r="F14" s="78"/>
      <c r="G14" s="79">
        <f>F14+D14</f>
        <v>-48000</v>
      </c>
      <c r="L14" s="87">
        <f t="shared" ref="L14:N14" si="1">L13*L12</f>
        <v>13200</v>
      </c>
      <c r="M14" s="87">
        <f t="shared" si="1"/>
        <v>33600</v>
      </c>
      <c r="N14" s="87">
        <f t="shared" si="1"/>
        <v>114000</v>
      </c>
      <c r="O14" s="87">
        <f>O13*O12</f>
        <v>187200</v>
      </c>
      <c r="P14" s="87">
        <f>SUM(L14:O14)</f>
        <v>348000</v>
      </c>
    </row>
    <row r="15" spans="2:17" ht="16.2" thickTop="1" x14ac:dyDescent="0.3">
      <c r="B15" s="27" t="s">
        <v>70</v>
      </c>
      <c r="C15" s="78"/>
      <c r="D15" s="78"/>
      <c r="E15" s="78"/>
      <c r="F15" s="78"/>
      <c r="G15" s="79"/>
      <c r="L15" s="1"/>
      <c r="M15" s="1"/>
      <c r="N15" s="1"/>
      <c r="O15" s="1"/>
      <c r="P15" s="1"/>
    </row>
    <row r="16" spans="2:17" x14ac:dyDescent="0.3">
      <c r="B16" s="30" t="s">
        <v>71</v>
      </c>
      <c r="C16" s="80"/>
      <c r="D16" s="80"/>
      <c r="E16" s="80">
        <v>-72000</v>
      </c>
      <c r="F16" s="80"/>
      <c r="G16" s="81"/>
      <c r="L16" s="2" t="s">
        <v>72</v>
      </c>
      <c r="O16" s="1"/>
      <c r="P16" s="1"/>
    </row>
    <row r="17" spans="2:14" x14ac:dyDescent="0.3">
      <c r="B17" s="30" t="s">
        <v>73</v>
      </c>
      <c r="C17" s="78"/>
      <c r="D17" s="78"/>
      <c r="E17" s="78"/>
      <c r="F17" s="78">
        <f>E16</f>
        <v>-72000</v>
      </c>
      <c r="G17" s="79">
        <f>F17+D17</f>
        <v>-72000</v>
      </c>
      <c r="L17" s="72" t="s">
        <v>57</v>
      </c>
      <c r="M17" s="72" t="s">
        <v>58</v>
      </c>
      <c r="N17" s="72" t="s">
        <v>59</v>
      </c>
    </row>
    <row r="18" spans="2:14" x14ac:dyDescent="0.3">
      <c r="B18" s="35" t="s">
        <v>74</v>
      </c>
      <c r="C18" s="82"/>
      <c r="D18" s="82">
        <f>D11+D14</f>
        <v>37200</v>
      </c>
      <c r="E18" s="82"/>
      <c r="F18" s="82">
        <f>F11+F17</f>
        <v>-19200</v>
      </c>
      <c r="G18" s="83">
        <f>D18+F18</f>
        <v>18000</v>
      </c>
      <c r="L18" s="86">
        <v>192000</v>
      </c>
      <c r="M18" s="86">
        <v>120000</v>
      </c>
      <c r="N18" s="70"/>
    </row>
    <row r="19" spans="2:14" x14ac:dyDescent="0.3">
      <c r="B19" s="35" t="s">
        <v>75</v>
      </c>
      <c r="C19" s="82"/>
      <c r="D19" s="82">
        <v>36000</v>
      </c>
      <c r="E19" s="82"/>
      <c r="F19" s="82">
        <f>D20</f>
        <v>73200</v>
      </c>
      <c r="G19" s="83">
        <f>D19</f>
        <v>36000</v>
      </c>
      <c r="L19" s="71">
        <v>0.3</v>
      </c>
      <c r="M19" s="71">
        <v>0.7</v>
      </c>
      <c r="N19" s="70"/>
    </row>
    <row r="20" spans="2:14" ht="16.2" thickBot="1" x14ac:dyDescent="0.35">
      <c r="B20" s="36" t="s">
        <v>76</v>
      </c>
      <c r="C20" s="84"/>
      <c r="D20" s="84">
        <f>SUM(D18:D19)</f>
        <v>73200</v>
      </c>
      <c r="E20" s="84"/>
      <c r="F20" s="84">
        <f>SUM(F18:F19)</f>
        <v>54000</v>
      </c>
      <c r="G20" s="85">
        <f>F20</f>
        <v>54000</v>
      </c>
      <c r="L20" s="87">
        <f>L18*L19</f>
        <v>57600</v>
      </c>
      <c r="M20" s="87">
        <f>M18*M19</f>
        <v>84000</v>
      </c>
      <c r="N20" s="87">
        <f>SUM(L20:M20)</f>
        <v>141600</v>
      </c>
    </row>
    <row r="22" spans="2:14" x14ac:dyDescent="0.3">
      <c r="L22" s="72" t="s">
        <v>58</v>
      </c>
      <c r="M22" s="72" t="s">
        <v>65</v>
      </c>
      <c r="N22" s="72" t="s">
        <v>66</v>
      </c>
    </row>
    <row r="23" spans="2:14" x14ac:dyDescent="0.3">
      <c r="L23" s="86">
        <v>120000</v>
      </c>
      <c r="M23" s="86">
        <v>144000</v>
      </c>
      <c r="N23" s="86"/>
    </row>
    <row r="24" spans="2:14" s="1" customFormat="1" x14ac:dyDescent="0.3">
      <c r="B24" s="2"/>
      <c r="L24" s="71">
        <v>0.3</v>
      </c>
      <c r="M24" s="71">
        <v>0.7</v>
      </c>
      <c r="N24" s="70"/>
    </row>
    <row r="25" spans="2:14" s="1" customFormat="1" ht="16.2" thickBot="1" x14ac:dyDescent="0.35">
      <c r="C25" s="74"/>
      <c r="D25" s="74"/>
      <c r="E25" s="74"/>
      <c r="F25" s="74"/>
      <c r="L25" s="87">
        <f>L23*L24</f>
        <v>36000</v>
      </c>
      <c r="M25" s="87">
        <f>M23*M24</f>
        <v>100800</v>
      </c>
      <c r="N25" s="87">
        <f>SUM(L25:M25)</f>
        <v>136800</v>
      </c>
    </row>
    <row r="26" spans="2:14" s="1" customFormat="1" ht="16.2" thickTop="1" x14ac:dyDescent="0.3">
      <c r="C26" s="75"/>
      <c r="D26" s="76"/>
      <c r="E26" s="75"/>
      <c r="F26" s="76"/>
    </row>
    <row r="27" spans="2:14" s="1" customFormat="1" x14ac:dyDescent="0.3">
      <c r="C27" s="75"/>
      <c r="D27" s="76"/>
      <c r="E27" s="75"/>
      <c r="F27" s="76"/>
      <c r="L27" s="2" t="s">
        <v>77</v>
      </c>
      <c r="M27" s="2"/>
      <c r="N27" s="2"/>
    </row>
    <row r="28" spans="2:14" s="1" customFormat="1" x14ac:dyDescent="0.3">
      <c r="C28" s="75"/>
      <c r="D28" s="76"/>
      <c r="E28" s="75"/>
      <c r="F28" s="76"/>
      <c r="M28" s="72" t="s">
        <v>58</v>
      </c>
      <c r="N28" s="72" t="s">
        <v>65</v>
      </c>
    </row>
    <row r="29" spans="2:14" s="1" customFormat="1" x14ac:dyDescent="0.3">
      <c r="C29" s="75"/>
      <c r="D29" s="76"/>
      <c r="E29" s="77"/>
      <c r="F29" s="76"/>
      <c r="L29" s="1" t="s">
        <v>78</v>
      </c>
      <c r="M29" s="86">
        <v>456000</v>
      </c>
      <c r="N29" s="86">
        <v>312000</v>
      </c>
    </row>
    <row r="30" spans="2:14" s="1" customFormat="1" ht="16.2" thickBot="1" x14ac:dyDescent="0.35">
      <c r="C30" s="75"/>
      <c r="D30" s="76"/>
      <c r="E30" s="75"/>
      <c r="F30" s="76"/>
      <c r="L30" s="1" t="s">
        <v>79</v>
      </c>
      <c r="M30" s="73">
        <v>0.15</v>
      </c>
      <c r="N30" s="73">
        <v>0.15</v>
      </c>
    </row>
    <row r="31" spans="2:14" s="1" customFormat="1" x14ac:dyDescent="0.3">
      <c r="C31" s="75"/>
      <c r="D31" s="76"/>
      <c r="E31" s="77"/>
      <c r="F31" s="76"/>
      <c r="L31" s="1" t="s">
        <v>80</v>
      </c>
      <c r="M31" s="88">
        <f>M29*M30</f>
        <v>68400</v>
      </c>
      <c r="N31" s="88">
        <f>N29*N30</f>
        <v>46800</v>
      </c>
    </row>
    <row r="32" spans="2:14" s="1" customFormat="1" ht="16.2" thickBot="1" x14ac:dyDescent="0.35">
      <c r="C32" s="77"/>
      <c r="D32" s="76"/>
      <c r="E32" s="77"/>
      <c r="F32" s="76"/>
      <c r="L32" s="1" t="s">
        <v>81</v>
      </c>
      <c r="M32" s="89">
        <v>36000</v>
      </c>
      <c r="N32" s="89">
        <v>36000</v>
      </c>
    </row>
    <row r="33" spans="3:14" s="1" customFormat="1" ht="16.2" thickBot="1" x14ac:dyDescent="0.35">
      <c r="L33" s="1" t="s">
        <v>9</v>
      </c>
      <c r="M33" s="90">
        <f>SUM(M31:M32)</f>
        <v>104400</v>
      </c>
      <c r="N33" s="90">
        <f>SUM(N31:N32)</f>
        <v>82800</v>
      </c>
    </row>
    <row r="34" spans="3:14" s="1" customFormat="1" ht="16.2" thickTop="1" x14ac:dyDescent="0.3"/>
    <row r="35" spans="3:14" s="1" customFormat="1" ht="15.75" customHeight="1" x14ac:dyDescent="0.3">
      <c r="C35" s="75"/>
      <c r="D35" s="76"/>
      <c r="E35" s="75"/>
      <c r="F35" s="76"/>
      <c r="L35" s="2" t="s">
        <v>82</v>
      </c>
      <c r="M35" s="2"/>
      <c r="N35" s="2"/>
    </row>
    <row r="36" spans="3:14" s="1" customFormat="1" x14ac:dyDescent="0.3">
      <c r="C36" s="75"/>
      <c r="D36" s="76"/>
      <c r="E36" s="75"/>
      <c r="F36" s="76"/>
      <c r="M36" s="72" t="s">
        <v>58</v>
      </c>
      <c r="N36" s="72" t="s">
        <v>65</v>
      </c>
    </row>
    <row r="37" spans="3:14" s="1" customFormat="1" x14ac:dyDescent="0.3">
      <c r="C37" s="75"/>
      <c r="D37" s="76"/>
      <c r="E37" s="75"/>
      <c r="F37" s="76"/>
      <c r="L37" s="1" t="s">
        <v>81</v>
      </c>
      <c r="M37" s="86">
        <v>96000</v>
      </c>
      <c r="N37" s="86">
        <v>96000</v>
      </c>
    </row>
    <row r="38" spans="3:14" s="1" customFormat="1" ht="16.2" thickBot="1" x14ac:dyDescent="0.35">
      <c r="C38" s="75"/>
      <c r="D38" s="76"/>
      <c r="E38" s="77"/>
      <c r="F38" s="76"/>
      <c r="L38" s="1" t="s">
        <v>83</v>
      </c>
      <c r="M38" s="89">
        <v>28800</v>
      </c>
      <c r="N38" s="89">
        <v>28800</v>
      </c>
    </row>
    <row r="39" spans="3:14" s="1" customFormat="1" ht="16.2" thickBot="1" x14ac:dyDescent="0.35">
      <c r="C39" s="75"/>
      <c r="D39" s="76"/>
      <c r="E39" s="75"/>
      <c r="F39" s="76"/>
      <c r="L39" s="1" t="s">
        <v>9</v>
      </c>
      <c r="M39" s="90">
        <f>M37-M38</f>
        <v>67200</v>
      </c>
      <c r="N39" s="90">
        <f>N37-N38</f>
        <v>67200</v>
      </c>
    </row>
    <row r="40" spans="3:14" s="1" customFormat="1" ht="16.2" thickTop="1" x14ac:dyDescent="0.3">
      <c r="C40" s="75"/>
      <c r="D40" s="76"/>
      <c r="E40" s="77"/>
      <c r="F40" s="76"/>
    </row>
    <row r="41" spans="3:14" s="1" customFormat="1" x14ac:dyDescent="0.3">
      <c r="C41" s="77"/>
      <c r="D41" s="76"/>
      <c r="E41" s="77"/>
      <c r="F41" s="76"/>
    </row>
  </sheetData>
  <mergeCells count="3">
    <mergeCell ref="B2:G2"/>
    <mergeCell ref="B3:G3"/>
    <mergeCell ref="B4:G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0778E-E6DE-4265-9429-5F59C31A1D7D}">
  <dimension ref="A1:E60"/>
  <sheetViews>
    <sheetView showGridLines="0" workbookViewId="0">
      <selection activeCell="E5" sqref="E5"/>
    </sheetView>
  </sheetViews>
  <sheetFormatPr defaultColWidth="9" defaultRowHeight="14.4" x14ac:dyDescent="0.3"/>
  <cols>
    <col min="1" max="1" width="9" style="38"/>
    <col min="2" max="2" width="56.19921875" style="38" customWidth="1"/>
    <col min="3" max="3" width="21.59765625" style="38" customWidth="1"/>
    <col min="4" max="4" width="17.69921875" style="38" customWidth="1"/>
    <col min="5" max="5" width="31.09765625" style="39" customWidth="1"/>
    <col min="6" max="16384" width="9" style="38"/>
  </cols>
  <sheetData>
    <row r="1" spans="2:5" x14ac:dyDescent="0.3">
      <c r="B1" s="37" t="s">
        <v>84</v>
      </c>
    </row>
    <row r="3" spans="2:5" ht="15" thickBot="1" x14ac:dyDescent="0.35">
      <c r="B3" s="100" t="s">
        <v>85</v>
      </c>
      <c r="C3" s="93"/>
      <c r="D3" s="93"/>
      <c r="E3" s="94"/>
    </row>
    <row r="4" spans="2:5" ht="28.5" customHeight="1" x14ac:dyDescent="0.3">
      <c r="B4" s="159" t="s">
        <v>86</v>
      </c>
      <c r="C4" s="160"/>
      <c r="D4" s="95"/>
      <c r="E4" s="96" t="s">
        <v>87</v>
      </c>
    </row>
    <row r="5" spans="2:5" x14ac:dyDescent="0.3">
      <c r="B5" s="103" t="s">
        <v>88</v>
      </c>
      <c r="C5" s="112">
        <f>(6.2-6)*8000</f>
        <v>1600.0000000000014</v>
      </c>
      <c r="D5" s="97" t="s">
        <v>89</v>
      </c>
      <c r="E5" s="94" t="s">
        <v>90</v>
      </c>
    </row>
    <row r="6" spans="2:5" x14ac:dyDescent="0.3">
      <c r="B6" s="103" t="s">
        <v>91</v>
      </c>
      <c r="C6" s="113">
        <f>(7.7-8)*33000</f>
        <v>-9899.9999999999945</v>
      </c>
      <c r="D6" s="98" t="s">
        <v>92</v>
      </c>
      <c r="E6" s="94" t="s">
        <v>93</v>
      </c>
    </row>
    <row r="7" spans="2:5" x14ac:dyDescent="0.3">
      <c r="B7" s="114" t="s">
        <v>94</v>
      </c>
      <c r="C7" s="113">
        <f>C5+C6</f>
        <v>-8299.9999999999927</v>
      </c>
      <c r="D7" s="98" t="s">
        <v>92</v>
      </c>
      <c r="E7" s="94"/>
    </row>
    <row r="8" spans="2:5" ht="31.5" customHeight="1" x14ac:dyDescent="0.3">
      <c r="B8" s="161" t="s">
        <v>95</v>
      </c>
      <c r="C8" s="162"/>
      <c r="D8" s="95"/>
      <c r="E8" s="94"/>
    </row>
    <row r="9" spans="2:5" x14ac:dyDescent="0.3">
      <c r="B9" s="103" t="s">
        <v>88</v>
      </c>
      <c r="C9" s="113">
        <f>(8000-10000)*6</f>
        <v>-12000</v>
      </c>
      <c r="D9" s="98" t="s">
        <v>92</v>
      </c>
      <c r="E9" s="94" t="s">
        <v>96</v>
      </c>
    </row>
    <row r="10" spans="2:5" x14ac:dyDescent="0.3">
      <c r="B10" s="103" t="s">
        <v>91</v>
      </c>
      <c r="C10" s="113">
        <f>(33000-30000)*8</f>
        <v>24000</v>
      </c>
      <c r="D10" s="97" t="s">
        <v>89</v>
      </c>
      <c r="E10" s="94" t="s">
        <v>97</v>
      </c>
    </row>
    <row r="11" spans="2:5" ht="15" thickBot="1" x14ac:dyDescent="0.35">
      <c r="B11" s="115" t="s">
        <v>98</v>
      </c>
      <c r="C11" s="116">
        <f>C10+C9</f>
        <v>12000</v>
      </c>
      <c r="D11" s="97" t="s">
        <v>89</v>
      </c>
      <c r="E11" s="94"/>
    </row>
    <row r="12" spans="2:5" x14ac:dyDescent="0.3">
      <c r="B12" s="110"/>
      <c r="C12" s="111"/>
      <c r="D12" s="97"/>
      <c r="E12" s="94"/>
    </row>
    <row r="13" spans="2:5" ht="26.25" customHeight="1" x14ac:dyDescent="0.3">
      <c r="B13" s="163" t="s">
        <v>99</v>
      </c>
      <c r="C13" s="163"/>
      <c r="D13" s="99"/>
      <c r="E13" s="99"/>
    </row>
    <row r="15" spans="2:5" x14ac:dyDescent="0.3">
      <c r="B15" s="100" t="s">
        <v>100</v>
      </c>
      <c r="C15" s="93"/>
      <c r="D15" s="93"/>
    </row>
    <row r="16" spans="2:5" ht="29.4" customHeight="1" x14ac:dyDescent="0.3">
      <c r="B16" s="157" t="s">
        <v>101</v>
      </c>
      <c r="C16" s="158"/>
      <c r="D16" s="95"/>
      <c r="E16" s="96" t="s">
        <v>87</v>
      </c>
    </row>
    <row r="17" spans="2:5" x14ac:dyDescent="0.3">
      <c r="B17" s="103" t="s">
        <v>102</v>
      </c>
      <c r="C17" s="104">
        <f>24000*5</f>
        <v>120000</v>
      </c>
      <c r="D17" s="101"/>
      <c r="E17" s="94" t="s">
        <v>103</v>
      </c>
    </row>
    <row r="18" spans="2:5" x14ac:dyDescent="0.3">
      <c r="B18" s="103" t="s">
        <v>104</v>
      </c>
      <c r="C18" s="104">
        <f>16000*7</f>
        <v>112000</v>
      </c>
      <c r="D18" s="101"/>
      <c r="E18" s="94" t="s">
        <v>105</v>
      </c>
    </row>
    <row r="19" spans="2:5" x14ac:dyDescent="0.3">
      <c r="B19" s="103"/>
      <c r="C19" s="104">
        <f>C17-C18</f>
        <v>8000</v>
      </c>
      <c r="D19" s="97" t="s">
        <v>89</v>
      </c>
      <c r="E19" s="94"/>
    </row>
    <row r="20" spans="2:5" x14ac:dyDescent="0.3">
      <c r="B20" s="114" t="s">
        <v>106</v>
      </c>
      <c r="C20" s="105">
        <v>2</v>
      </c>
      <c r="D20" s="102"/>
      <c r="E20" s="94" t="s">
        <v>107</v>
      </c>
    </row>
    <row r="21" spans="2:5" ht="28.2" customHeight="1" x14ac:dyDescent="0.3">
      <c r="B21" s="157" t="s">
        <v>106</v>
      </c>
      <c r="C21" s="158"/>
      <c r="D21" s="95"/>
      <c r="E21" s="94"/>
    </row>
    <row r="22" spans="2:5" x14ac:dyDescent="0.3">
      <c r="B22" s="103" t="s">
        <v>108</v>
      </c>
      <c r="C22" s="104">
        <f>(5-7)*16000</f>
        <v>-32000</v>
      </c>
      <c r="D22" s="98" t="s">
        <v>92</v>
      </c>
      <c r="E22" s="94" t="s">
        <v>109</v>
      </c>
    </row>
    <row r="23" spans="2:5" ht="15" thickBot="1" x14ac:dyDescent="0.35">
      <c r="B23" s="106" t="s">
        <v>110</v>
      </c>
      <c r="C23" s="107">
        <f>(24000-16000)*5</f>
        <v>40000</v>
      </c>
      <c r="D23" s="97" t="s">
        <v>89</v>
      </c>
      <c r="E23" s="94" t="s">
        <v>111</v>
      </c>
    </row>
    <row r="24" spans="2:5" x14ac:dyDescent="0.3">
      <c r="B24" s="93"/>
      <c r="C24" s="93"/>
      <c r="D24" s="93"/>
      <c r="E24" s="94"/>
    </row>
    <row r="26" spans="2:5" x14ac:dyDescent="0.3">
      <c r="B26" s="100" t="s">
        <v>170</v>
      </c>
    </row>
    <row r="27" spans="2:5" ht="29.4" customHeight="1" x14ac:dyDescent="0.3">
      <c r="B27" s="157" t="s">
        <v>112</v>
      </c>
      <c r="C27" s="158"/>
      <c r="D27" s="108"/>
      <c r="E27" s="96" t="s">
        <v>87</v>
      </c>
    </row>
    <row r="28" spans="2:5" x14ac:dyDescent="0.3">
      <c r="B28" s="103" t="s">
        <v>113</v>
      </c>
      <c r="C28" s="104">
        <f>28000*9</f>
        <v>252000</v>
      </c>
      <c r="D28" s="91"/>
      <c r="E28" s="94" t="s">
        <v>114</v>
      </c>
    </row>
    <row r="29" spans="2:5" x14ac:dyDescent="0.3">
      <c r="B29" s="103" t="s">
        <v>104</v>
      </c>
      <c r="C29" s="104">
        <f>42000*8</f>
        <v>336000</v>
      </c>
      <c r="D29" s="91"/>
      <c r="E29" s="94" t="s">
        <v>115</v>
      </c>
    </row>
    <row r="30" spans="2:5" x14ac:dyDescent="0.3">
      <c r="B30" s="103"/>
      <c r="C30" s="104">
        <f>C28-C29</f>
        <v>-84000</v>
      </c>
      <c r="D30" s="98" t="s">
        <v>92</v>
      </c>
      <c r="E30" s="94"/>
    </row>
    <row r="31" spans="2:5" x14ac:dyDescent="0.3">
      <c r="B31" s="114" t="s">
        <v>116</v>
      </c>
      <c r="C31" s="104">
        <v>1</v>
      </c>
      <c r="D31" s="92"/>
      <c r="E31" s="94" t="s">
        <v>117</v>
      </c>
    </row>
    <row r="32" spans="2:5" ht="27" customHeight="1" x14ac:dyDescent="0.3">
      <c r="B32" s="157" t="s">
        <v>118</v>
      </c>
      <c r="C32" s="158"/>
      <c r="D32" s="108"/>
      <c r="E32" s="94"/>
    </row>
    <row r="33" spans="1:5" x14ac:dyDescent="0.3">
      <c r="B33" s="103" t="s">
        <v>108</v>
      </c>
      <c r="C33" s="104">
        <f>(9-8)*42000</f>
        <v>42000</v>
      </c>
      <c r="D33" s="97" t="s">
        <v>89</v>
      </c>
      <c r="E33" s="94" t="s">
        <v>119</v>
      </c>
    </row>
    <row r="34" spans="1:5" ht="15" thickBot="1" x14ac:dyDescent="0.35">
      <c r="B34" s="106" t="s">
        <v>120</v>
      </c>
      <c r="C34" s="107">
        <f>(28000-42000)*9</f>
        <v>-126000</v>
      </c>
      <c r="D34" s="98" t="s">
        <v>92</v>
      </c>
      <c r="E34" s="94" t="s">
        <v>121</v>
      </c>
    </row>
    <row r="37" spans="1:5" x14ac:dyDescent="0.3">
      <c r="B37" s="100" t="s">
        <v>122</v>
      </c>
      <c r="C37" s="93"/>
      <c r="D37" s="93"/>
      <c r="E37" s="94"/>
    </row>
    <row r="38" spans="1:5" ht="28.95" customHeight="1" x14ac:dyDescent="0.3">
      <c r="B38" s="157" t="s">
        <v>123</v>
      </c>
      <c r="C38" s="158"/>
      <c r="D38" s="95"/>
      <c r="E38" s="96" t="s">
        <v>87</v>
      </c>
    </row>
    <row r="39" spans="1:5" x14ac:dyDescent="0.3">
      <c r="B39" s="103" t="s">
        <v>124</v>
      </c>
      <c r="C39" s="104">
        <v>13000</v>
      </c>
      <c r="D39" s="101"/>
      <c r="E39" s="94"/>
    </row>
    <row r="40" spans="1:5" x14ac:dyDescent="0.3">
      <c r="B40" s="103" t="s">
        <v>125</v>
      </c>
      <c r="C40" s="104">
        <f>2500*4</f>
        <v>10000</v>
      </c>
      <c r="D40" s="101"/>
      <c r="E40" s="94" t="s">
        <v>126</v>
      </c>
    </row>
    <row r="41" spans="1:5" x14ac:dyDescent="0.3">
      <c r="B41" s="103" t="s">
        <v>127</v>
      </c>
      <c r="C41" s="104">
        <f>C40-C39</f>
        <v>-3000</v>
      </c>
      <c r="D41" s="98" t="s">
        <v>92</v>
      </c>
      <c r="E41" s="94"/>
    </row>
    <row r="42" spans="1:5" ht="28.95" customHeight="1" x14ac:dyDescent="0.3">
      <c r="B42" s="157" t="s">
        <v>128</v>
      </c>
      <c r="C42" s="158"/>
      <c r="D42" s="95"/>
      <c r="E42" s="94"/>
    </row>
    <row r="43" spans="1:5" x14ac:dyDescent="0.3">
      <c r="B43" s="103" t="s">
        <v>129</v>
      </c>
      <c r="C43" s="104">
        <v>10000</v>
      </c>
      <c r="D43" s="101"/>
      <c r="E43" s="94"/>
    </row>
    <row r="44" spans="1:5" x14ac:dyDescent="0.3">
      <c r="B44" s="103" t="s">
        <v>130</v>
      </c>
      <c r="C44" s="104">
        <f>3000*4</f>
        <v>12000</v>
      </c>
      <c r="D44" s="101"/>
      <c r="E44" s="94" t="s">
        <v>131</v>
      </c>
    </row>
    <row r="45" spans="1:5" ht="15" thickBot="1" x14ac:dyDescent="0.35">
      <c r="B45" s="106" t="s">
        <v>132</v>
      </c>
      <c r="C45" s="107">
        <f>C44-C43</f>
        <v>2000</v>
      </c>
      <c r="D45" s="97" t="s">
        <v>89</v>
      </c>
      <c r="E45" s="94"/>
    </row>
    <row r="48" spans="1:5" x14ac:dyDescent="0.3">
      <c r="A48" s="93"/>
      <c r="B48" s="100" t="s">
        <v>133</v>
      </c>
      <c r="C48" s="93"/>
      <c r="D48" s="93"/>
      <c r="E48" s="94"/>
    </row>
    <row r="49" spans="1:5" ht="28.95" customHeight="1" x14ac:dyDescent="0.3">
      <c r="A49" s="93"/>
      <c r="B49" s="157" t="s">
        <v>134</v>
      </c>
      <c r="C49" s="158"/>
      <c r="D49" s="95"/>
      <c r="E49" s="96" t="s">
        <v>87</v>
      </c>
    </row>
    <row r="50" spans="1:5" x14ac:dyDescent="0.3">
      <c r="A50" s="93"/>
      <c r="B50" s="103" t="s">
        <v>135</v>
      </c>
      <c r="C50" s="104">
        <v>420000</v>
      </c>
      <c r="D50" s="101"/>
      <c r="E50" s="94"/>
    </row>
    <row r="51" spans="1:5" x14ac:dyDescent="0.3">
      <c r="A51" s="93"/>
      <c r="B51" s="103" t="s">
        <v>136</v>
      </c>
      <c r="C51" s="104">
        <f>(10000*2)*20</f>
        <v>400000</v>
      </c>
      <c r="D51" s="101"/>
      <c r="E51" s="94" t="s">
        <v>137</v>
      </c>
    </row>
    <row r="52" spans="1:5" x14ac:dyDescent="0.3">
      <c r="A52" s="93"/>
      <c r="B52" s="103" t="s">
        <v>138</v>
      </c>
      <c r="C52" s="104">
        <f>C51-C50</f>
        <v>-20000</v>
      </c>
      <c r="D52" s="98" t="s">
        <v>92</v>
      </c>
      <c r="E52" s="94"/>
    </row>
    <row r="53" spans="1:5" ht="29.4" customHeight="1" x14ac:dyDescent="0.3">
      <c r="A53" s="93"/>
      <c r="B53" s="157" t="s">
        <v>139</v>
      </c>
      <c r="C53" s="158"/>
      <c r="D53" s="95"/>
      <c r="E53" s="94"/>
    </row>
    <row r="54" spans="1:5" x14ac:dyDescent="0.3">
      <c r="A54" s="93"/>
      <c r="B54" s="109" t="s">
        <v>140</v>
      </c>
      <c r="C54" s="104">
        <v>400000</v>
      </c>
      <c r="D54" s="101"/>
      <c r="E54" s="94"/>
    </row>
    <row r="55" spans="1:5" x14ac:dyDescent="0.3">
      <c r="A55" s="93"/>
      <c r="B55" s="109" t="s">
        <v>141</v>
      </c>
      <c r="C55" s="104">
        <f>(9500*2)*20</f>
        <v>380000</v>
      </c>
      <c r="D55" s="101"/>
      <c r="E55" s="94" t="s">
        <v>142</v>
      </c>
    </row>
    <row r="56" spans="1:5" x14ac:dyDescent="0.3">
      <c r="A56" s="93"/>
      <c r="B56" s="103" t="s">
        <v>139</v>
      </c>
      <c r="C56" s="104">
        <f>C55-C54</f>
        <v>-20000</v>
      </c>
      <c r="D56" s="98" t="s">
        <v>92</v>
      </c>
      <c r="E56" s="94"/>
    </row>
    <row r="57" spans="1:5" ht="29.4" customHeight="1" x14ac:dyDescent="0.3">
      <c r="A57" s="93"/>
      <c r="B57" s="157" t="s">
        <v>143</v>
      </c>
      <c r="C57" s="158"/>
      <c r="D57" s="95"/>
      <c r="E57" s="94"/>
    </row>
    <row r="58" spans="1:5" x14ac:dyDescent="0.3">
      <c r="A58" s="93"/>
      <c r="B58" s="109" t="s">
        <v>144</v>
      </c>
      <c r="C58" s="104">
        <f>(19000-20200)*20</f>
        <v>-24000</v>
      </c>
      <c r="D58" s="98" t="s">
        <v>92</v>
      </c>
      <c r="E58" s="94" t="s">
        <v>145</v>
      </c>
    </row>
    <row r="59" spans="1:5" ht="28.95" customHeight="1" x14ac:dyDescent="0.3">
      <c r="A59" s="93"/>
      <c r="B59" s="157" t="s">
        <v>146</v>
      </c>
      <c r="C59" s="158"/>
      <c r="D59" s="95"/>
      <c r="E59" s="94"/>
    </row>
    <row r="60" spans="1:5" x14ac:dyDescent="0.3">
      <c r="A60" s="93"/>
      <c r="B60" s="106" t="s">
        <v>147</v>
      </c>
      <c r="C60" s="107">
        <f>(20200-20000)*20</f>
        <v>4000</v>
      </c>
      <c r="D60" s="97" t="s">
        <v>92</v>
      </c>
      <c r="E60" s="94" t="s">
        <v>148</v>
      </c>
    </row>
  </sheetData>
  <mergeCells count="13">
    <mergeCell ref="B4:C4"/>
    <mergeCell ref="B8:C8"/>
    <mergeCell ref="B16:C16"/>
    <mergeCell ref="B21:C21"/>
    <mergeCell ref="B27:C27"/>
    <mergeCell ref="B13:C13"/>
    <mergeCell ref="B59:C59"/>
    <mergeCell ref="B32:C32"/>
    <mergeCell ref="B38:C38"/>
    <mergeCell ref="B42:C42"/>
    <mergeCell ref="B49:C49"/>
    <mergeCell ref="B57:C57"/>
    <mergeCell ref="B53:C5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Props1.xml><?xml version="1.0" encoding="utf-8"?>
<ds:datastoreItem xmlns:ds="http://schemas.openxmlformats.org/officeDocument/2006/customXml" ds:itemID="{0F873431-EC0B-45A9-8639-014D136BFE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CE64EE-256C-4019-956D-06518B9DFB04}">
  <ds:schemaRefs>
    <ds:schemaRef ds:uri="http://schemas.microsoft.com/sharepoint/v3/contenttype/forms"/>
  </ds:schemaRefs>
</ds:datastoreItem>
</file>

<file path=customXml/itemProps3.xml><?xml version="1.0" encoding="utf-8"?>
<ds:datastoreItem xmlns:ds="http://schemas.openxmlformats.org/officeDocument/2006/customXml" ds:itemID="{7C11946D-62B6-46FB-80BA-34891149DD34}">
  <ds:schemaRefs>
    <ds:schemaRef ds:uri="http://schemas.microsoft.com/office/2006/metadata/properties"/>
    <ds:schemaRef ds:uri="http://schemas.microsoft.com/office/infopath/2007/PartnerControls"/>
    <ds:schemaRef ds:uri="ac640f6a-1760-4fc1-adab-fbd769836733"/>
    <ds:schemaRef ds:uri="a54b4d74-e6ab-4bfa-bfa8-25f381bef7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FNSACC412 Cover Page</vt:lpstr>
      <vt:lpstr>Contents</vt:lpstr>
      <vt:lpstr>Tab 1</vt:lpstr>
      <vt:lpstr>Tab 2</vt:lpstr>
      <vt:lpstr>Tab 3</vt:lpstr>
      <vt:lpstr>Tab 4</vt:lpstr>
      <vt:lpstr>'Tab 3'!OLE_LINK2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Ward</dc:creator>
  <cp:keywords/>
  <dc:description/>
  <cp:lastModifiedBy>Gayelene Townsend</cp:lastModifiedBy>
  <cp:revision/>
  <dcterms:created xsi:type="dcterms:W3CDTF">2022-12-15T07:39:49Z</dcterms:created>
  <dcterms:modified xsi:type="dcterms:W3CDTF">2024-02-15T04:35:08Z</dcterms:modified>
  <cp:category/>
  <cp:contentStatus/>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2022-12-15T16:22:10+11:00</dcterms:created>
  <dcterms:modified xsi:type="dcterms:W3CDTF">2022-12-15T16:22:10+11:00</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2022-12-21T22:46:16Z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05973603-c6e5-44b1-8690-4726f8439b0a</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5924200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