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gayelene_townsend_up_education/Documents/Desktop/M14 FNSTPB401- Course B/Assessments-Final/"/>
    </mc:Choice>
  </mc:AlternateContent>
  <xr:revisionPtr revIDLastSave="8" documentId="106_{21CCCCB1-36A0-45F1-8D4B-355E4B8E3F80}" xr6:coauthVersionLast="47" xr6:coauthVersionMax="47" xr10:uidLastSave="{53689BE3-7A0E-45A4-817B-5AC324ACE926}"/>
  <bookViews>
    <workbookView xWindow="-75" yWindow="-16320" windowWidth="29040" windowHeight="15840" activeTab="2" xr2:uid="{DF581DE6-3AF7-8942-8296-66F96604B9A3}"/>
  </bookViews>
  <sheets>
    <sheet name="Profit &amp; Loss" sheetId="2" r:id="rId1"/>
    <sheet name="Balance Sheet" sheetId="3" r:id="rId2"/>
    <sheet name="Additional Information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3" l="1"/>
  <c r="D8" i="3"/>
  <c r="D25" i="3" l="1"/>
  <c r="E28" i="3" s="1"/>
  <c r="F32" i="3" s="1"/>
  <c r="E37" i="3" l="1"/>
  <c r="D10" i="3"/>
  <c r="E12" i="3" s="1"/>
  <c r="F19" i="3" s="1"/>
  <c r="F33" i="3" l="1"/>
  <c r="E22" i="2" l="1"/>
  <c r="D47" i="2" l="1"/>
  <c r="D45" i="2"/>
  <c r="D43" i="2"/>
  <c r="D41" i="2"/>
  <c r="D40" i="2"/>
  <c r="D39" i="2"/>
  <c r="D38" i="2"/>
  <c r="D37" i="2"/>
  <c r="D36" i="2"/>
  <c r="D34" i="2"/>
  <c r="D33" i="2"/>
  <c r="D31" i="2"/>
  <c r="D30" i="2"/>
  <c r="D16" i="2"/>
  <c r="E15" i="2" s="1"/>
  <c r="D10" i="2"/>
  <c r="E9" i="2" s="1"/>
  <c r="E19" i="2" l="1"/>
  <c r="E29" i="2"/>
  <c r="E50" i="2" s="1"/>
  <c r="E39" i="3" s="1"/>
  <c r="F40" i="3" s="1"/>
</calcChain>
</file>

<file path=xl/sharedStrings.xml><?xml version="1.0" encoding="utf-8"?>
<sst xmlns="http://schemas.openxmlformats.org/spreadsheetml/2006/main" count="89" uniqueCount="83">
  <si>
    <t>Cathy's Clothing</t>
  </si>
  <si>
    <t>Profit and Loss Statement</t>
  </si>
  <si>
    <t>for the period 01/07/2020 - 30/09/2020</t>
  </si>
  <si>
    <t>Sales</t>
  </si>
  <si>
    <t>Export Sales</t>
  </si>
  <si>
    <t>Other GST-free Sales</t>
  </si>
  <si>
    <t>Less: Cost of Sales</t>
  </si>
  <si>
    <t>Delivery expenses</t>
  </si>
  <si>
    <t>Residential rent</t>
  </si>
  <si>
    <t>Stock purchases</t>
  </si>
  <si>
    <t>Commercial rent</t>
  </si>
  <si>
    <t>Interest received</t>
  </si>
  <si>
    <t>Gross Profit</t>
  </si>
  <si>
    <t>Sale of Asset</t>
  </si>
  <si>
    <t>Plus :Other Income</t>
  </si>
  <si>
    <t>Less : Expenses</t>
  </si>
  <si>
    <t>Accounting fees</t>
  </si>
  <si>
    <t>Advertising</t>
  </si>
  <si>
    <t>Bank fees</t>
  </si>
  <si>
    <t>Electricity and gas</t>
  </si>
  <si>
    <t>Insurance business</t>
  </si>
  <si>
    <t>Interest paid</t>
  </si>
  <si>
    <t>Lease expenses</t>
  </si>
  <si>
    <t>Motor vehicle expenses</t>
  </si>
  <si>
    <t>Other expenses (subs and office)</t>
  </si>
  <si>
    <t>Post, printing and stationery</t>
  </si>
  <si>
    <t>Rent expenses (Commercial)</t>
  </si>
  <si>
    <t>Replacement tools</t>
  </si>
  <si>
    <t>Rates and water</t>
  </si>
  <si>
    <t>Repairs and maintenance</t>
  </si>
  <si>
    <t>Staff amenities (no GST)</t>
  </si>
  <si>
    <t>Software expenses</t>
  </si>
  <si>
    <t>Superannuation</t>
  </si>
  <si>
    <t>Telephone</t>
  </si>
  <si>
    <t>Wages and salaries</t>
  </si>
  <si>
    <t>Net Profit</t>
  </si>
  <si>
    <t>Balance Sheet as at 30/09/2020</t>
  </si>
  <si>
    <t>$</t>
  </si>
  <si>
    <t>Assets</t>
  </si>
  <si>
    <t>Current Assets</t>
  </si>
  <si>
    <t>ANZ Trading Account </t>
  </si>
  <si>
    <t>ANZ Term Saver Account</t>
  </si>
  <si>
    <t>Debtors (Accounts Receivable) </t>
  </si>
  <si>
    <t>Less Provision for Doubtful Debts</t>
  </si>
  <si>
    <t xml:space="preserve">Stock on Hand </t>
  </si>
  <si>
    <t>Total Current Assets</t>
  </si>
  <si>
    <t>Non-Current Assets</t>
  </si>
  <si>
    <t>Equipment</t>
  </si>
  <si>
    <t>Office Equipment at Cost</t>
  </si>
  <si>
    <t>Less Depreciation Office Equipment</t>
  </si>
  <si>
    <t>Total Non-Current Assets</t>
  </si>
  <si>
    <t>Total Assets</t>
  </si>
  <si>
    <t>Liabilities</t>
  </si>
  <si>
    <t>Current Liabilities</t>
  </si>
  <si>
    <t>Creditors (Accounts Payable) </t>
  </si>
  <si>
    <t>GST Collected</t>
  </si>
  <si>
    <t>GST Paid</t>
  </si>
  <si>
    <t>PAYG Payable</t>
  </si>
  <si>
    <t>Superannuation Payable</t>
  </si>
  <si>
    <t>Total Current Liabilities</t>
  </si>
  <si>
    <t>Non Current Liabilities</t>
  </si>
  <si>
    <t>Bank Loan </t>
  </si>
  <si>
    <t>Total Liabilities</t>
  </si>
  <si>
    <t>Net Assets</t>
  </si>
  <si>
    <t>Equity</t>
  </si>
  <si>
    <t>Capital</t>
  </si>
  <si>
    <t>Less Drawings</t>
  </si>
  <si>
    <t xml:space="preserve">Retained profits from </t>
  </si>
  <si>
    <t>Total Liabilities and Equity</t>
  </si>
  <si>
    <t>Cathy's Clothing Additional Information</t>
  </si>
  <si>
    <t>ABN 42 162 203 129</t>
  </si>
  <si>
    <t>Cathy's Clothing uses a cash based accounting system</t>
  </si>
  <si>
    <t>Purchased new office equipment for cash</t>
  </si>
  <si>
    <t>PAYG liabilities for the last financial year were fully paid to the ATO 20/06/2020</t>
  </si>
  <si>
    <t>Average collection period for Accounts Receivable</t>
  </si>
  <si>
    <t>56 days</t>
  </si>
  <si>
    <t>FBT estimated</t>
  </si>
  <si>
    <t>PAYG instalment rate</t>
  </si>
  <si>
    <t>Rental Income is received on the last day of the month</t>
  </si>
  <si>
    <t>Projected Sales for October 2020</t>
  </si>
  <si>
    <t>Stock due for delivery 1/10/2020, Payment due 15/10/2020</t>
  </si>
  <si>
    <t>Monthly wages Bill for October 2020</t>
  </si>
  <si>
    <t>Projected October Expenses 33% September expenses excluding 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</si>
</sst>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&quot;$&quot;#,##0.0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Simplon Norm"/>
      <family val="2"/>
    </font>
    <font>
      <b/>
      <sz val="11"/>
      <color theme="1"/>
      <name val="Simplon Norm"/>
      <family val="2"/>
    </font>
    <font>
      <b/>
      <sz val="11"/>
      <name val="Simplon Norm"/>
      <family val="2"/>
    </font>
    <font>
      <sz val="11"/>
      <name val="Simplon Norm"/>
      <family val="2"/>
    </font>
    <font>
      <u/>
      <sz val="11"/>
      <name val="Simplon Norm"/>
      <family val="2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00B050"/>
      </bottom>
      <diagonal/>
    </border>
    <border>
      <left/>
      <right/>
      <top style="thin">
        <color rgb="FF00B050"/>
      </top>
      <bottom style="double">
        <color rgb="FF00B05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3" fillId="0" borderId="0" xfId="0" applyFont="1"/>
    <xf numFmtId="0" fontId="6" fillId="0" borderId="0" xfId="0" applyFont="1"/>
    <xf numFmtId="0" fontId="5" fillId="0" borderId="0" xfId="0" applyFont="1" applyAlignment="1">
      <alignment horizontal="left" vertical="center"/>
    </xf>
    <xf numFmtId="165" fontId="6" fillId="0" borderId="0" xfId="1" applyNumberFormat="1" applyFont="1"/>
    <xf numFmtId="0" fontId="7" fillId="0" borderId="0" xfId="0" applyFont="1"/>
    <xf numFmtId="165" fontId="6" fillId="0" borderId="0" xfId="1" applyNumberFormat="1" applyFont="1" applyBorder="1"/>
    <xf numFmtId="0" fontId="5" fillId="0" borderId="0" xfId="0" applyFont="1"/>
    <xf numFmtId="0" fontId="6" fillId="0" borderId="0" xfId="0" applyFont="1" applyAlignment="1">
      <alignment vertical="center"/>
    </xf>
    <xf numFmtId="164" fontId="6" fillId="0" borderId="0" xfId="1" applyFont="1" applyBorder="1"/>
    <xf numFmtId="164" fontId="6" fillId="0" borderId="1" xfId="1" applyFont="1" applyBorder="1"/>
    <xf numFmtId="164" fontId="6" fillId="0" borderId="0" xfId="1" applyFont="1" applyBorder="1" applyAlignment="1">
      <alignment horizontal="right" vertical="center"/>
    </xf>
    <xf numFmtId="164" fontId="6" fillId="0" borderId="1" xfId="1" applyFont="1" applyBorder="1" applyAlignment="1">
      <alignment horizontal="right" vertical="center"/>
    </xf>
    <xf numFmtId="164" fontId="5" fillId="0" borderId="0" xfId="1" applyFont="1" applyBorder="1"/>
    <xf numFmtId="164" fontId="5" fillId="0" borderId="2" xfId="1" applyFont="1" applyBorder="1"/>
    <xf numFmtId="0" fontId="8" fillId="0" borderId="0" xfId="0" applyFont="1"/>
    <xf numFmtId="0" fontId="4" fillId="0" borderId="0" xfId="0" applyFont="1"/>
    <xf numFmtId="2" fontId="3" fillId="0" borderId="0" xfId="0" applyNumberFormat="1" applyFont="1"/>
    <xf numFmtId="2" fontId="0" fillId="0" borderId="0" xfId="0" applyNumberFormat="1"/>
    <xf numFmtId="0" fontId="9" fillId="0" borderId="0" xfId="0" applyFont="1"/>
    <xf numFmtId="164" fontId="6" fillId="0" borderId="0" xfId="1" applyFont="1" applyFill="1" applyBorder="1" applyAlignment="1">
      <alignment horizontal="right" vertical="center"/>
    </xf>
    <xf numFmtId="164" fontId="6" fillId="0" borderId="1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164" fontId="3" fillId="0" borderId="0" xfId="1" applyFont="1"/>
    <xf numFmtId="164" fontId="3" fillId="0" borderId="3" xfId="1" applyFont="1" applyBorder="1"/>
    <xf numFmtId="164" fontId="4" fillId="0" borderId="0" xfId="1" applyFont="1"/>
    <xf numFmtId="164" fontId="3" fillId="0" borderId="0" xfId="1" applyFont="1" applyBorder="1"/>
    <xf numFmtId="164" fontId="4" fillId="0" borderId="3" xfId="1" applyFont="1" applyBorder="1"/>
    <xf numFmtId="164" fontId="4" fillId="0" borderId="0" xfId="1" applyFont="1" applyBorder="1"/>
    <xf numFmtId="164" fontId="4" fillId="0" borderId="4" xfId="1" applyFont="1" applyBorder="1"/>
    <xf numFmtId="164" fontId="6" fillId="0" borderId="0" xfId="1" applyFont="1" applyFill="1" applyBorder="1"/>
    <xf numFmtId="164" fontId="6" fillId="0" borderId="1" xfId="1" applyFont="1" applyFill="1" applyBorder="1"/>
    <xf numFmtId="43" fontId="0" fillId="0" borderId="0" xfId="0" applyNumberFormat="1"/>
    <xf numFmtId="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0" fontId="3" fillId="0" borderId="0" xfId="0" applyNumberFormat="1" applyFont="1"/>
    <xf numFmtId="166" fontId="3" fillId="0" borderId="0" xfId="2" applyNumberFormat="1" applyFont="1"/>
    <xf numFmtId="0" fontId="6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7BCA4-E993-A24B-981F-7D78D5390B4B}">
  <dimension ref="A2:F54"/>
  <sheetViews>
    <sheetView topLeftCell="A37" zoomScaleNormal="100" workbookViewId="0">
      <selection activeCell="R29" sqref="R29"/>
    </sheetView>
  </sheetViews>
  <sheetFormatPr defaultColWidth="10.69921875" defaultRowHeight="13.8" x14ac:dyDescent="0.25"/>
  <cols>
    <col min="1" max="1" width="5.19921875" style="1" customWidth="1"/>
    <col min="2" max="2" width="1.19921875" style="1" customWidth="1"/>
    <col min="3" max="3" width="29.19921875" style="1" customWidth="1"/>
    <col min="4" max="4" width="11.5" style="1" bestFit="1" customWidth="1"/>
    <col min="5" max="5" width="11.5" style="2" bestFit="1" customWidth="1"/>
    <col min="6" max="16384" width="10.69921875" style="1"/>
  </cols>
  <sheetData>
    <row r="2" spans="1:6" ht="16.2" customHeight="1" x14ac:dyDescent="0.25">
      <c r="A2" s="42" t="s">
        <v>0</v>
      </c>
      <c r="B2" s="42"/>
      <c r="C2" s="42"/>
      <c r="D2" s="42"/>
      <c r="E2" s="42"/>
      <c r="F2" s="42"/>
    </row>
    <row r="3" spans="1:6" ht="14.4" x14ac:dyDescent="0.3">
      <c r="A3" s="4"/>
      <c r="B3" s="5"/>
      <c r="C3" s="4"/>
      <c r="D3" s="4"/>
      <c r="E3" s="6"/>
      <c r="F3" s="4"/>
    </row>
    <row r="4" spans="1:6" ht="14.4" x14ac:dyDescent="0.3">
      <c r="A4" s="40" t="s">
        <v>1</v>
      </c>
      <c r="B4" s="40"/>
      <c r="C4" s="40"/>
      <c r="D4" s="40"/>
      <c r="E4" s="40"/>
      <c r="F4" s="40"/>
    </row>
    <row r="5" spans="1:6" ht="16.2" customHeight="1" x14ac:dyDescent="0.3">
      <c r="A5" s="41" t="s">
        <v>2</v>
      </c>
      <c r="B5" s="41"/>
      <c r="C5" s="41"/>
      <c r="D5" s="41"/>
      <c r="E5" s="41"/>
      <c r="F5" s="41"/>
    </row>
    <row r="6" spans="1:6" ht="14.4" x14ac:dyDescent="0.3">
      <c r="A6" s="4"/>
      <c r="B6" s="4"/>
      <c r="C6" s="4"/>
      <c r="D6" s="4"/>
      <c r="E6" s="6"/>
      <c r="F6" s="4"/>
    </row>
    <row r="7" spans="1:6" ht="14.4" x14ac:dyDescent="0.3">
      <c r="A7" s="4"/>
      <c r="B7" s="4"/>
      <c r="C7" s="4"/>
      <c r="D7" s="4"/>
      <c r="E7" s="6"/>
      <c r="F7" s="4"/>
    </row>
    <row r="8" spans="1:6" ht="14.4" x14ac:dyDescent="0.3">
      <c r="A8" s="4"/>
      <c r="B8" s="4"/>
      <c r="C8" s="4"/>
      <c r="D8" s="4"/>
      <c r="E8" s="6"/>
      <c r="F8" s="4"/>
    </row>
    <row r="9" spans="1:6" ht="14.4" x14ac:dyDescent="0.3">
      <c r="A9" s="4"/>
      <c r="B9" s="7" t="s">
        <v>3</v>
      </c>
      <c r="C9" s="4"/>
      <c r="D9" s="4"/>
      <c r="E9" s="32">
        <f>D10+D11+D12</f>
        <v>629400</v>
      </c>
      <c r="F9" s="4"/>
    </row>
    <row r="10" spans="1:6" ht="14.4" x14ac:dyDescent="0.3">
      <c r="A10" s="4"/>
      <c r="B10" s="4"/>
      <c r="C10" s="4" t="s">
        <v>3</v>
      </c>
      <c r="D10" s="11">
        <f>550000*10/11</f>
        <v>500000</v>
      </c>
      <c r="E10" s="11"/>
      <c r="F10" s="4"/>
    </row>
    <row r="11" spans="1:6" ht="14.4" x14ac:dyDescent="0.3">
      <c r="A11" s="4"/>
      <c r="B11" s="4"/>
      <c r="C11" s="4" t="s">
        <v>4</v>
      </c>
      <c r="D11" s="11">
        <v>125000</v>
      </c>
      <c r="E11" s="11"/>
      <c r="F11" s="4"/>
    </row>
    <row r="12" spans="1:6" ht="14.4" x14ac:dyDescent="0.3">
      <c r="A12" s="4"/>
      <c r="B12" s="4"/>
      <c r="C12" s="4" t="s">
        <v>5</v>
      </c>
      <c r="D12" s="12">
        <v>4400</v>
      </c>
      <c r="E12" s="11"/>
      <c r="F12" s="4"/>
    </row>
    <row r="13" spans="1:6" ht="14.4" x14ac:dyDescent="0.3">
      <c r="A13" s="4"/>
      <c r="B13" s="4"/>
      <c r="C13" s="4"/>
      <c r="D13" s="11"/>
      <c r="E13" s="11"/>
      <c r="F13" s="4"/>
    </row>
    <row r="14" spans="1:6" ht="14.4" x14ac:dyDescent="0.3">
      <c r="A14" s="4"/>
      <c r="B14" s="4"/>
      <c r="C14" s="4"/>
      <c r="D14" s="11"/>
      <c r="E14" s="11"/>
      <c r="F14" s="4"/>
    </row>
    <row r="15" spans="1:6" ht="14.4" x14ac:dyDescent="0.3">
      <c r="A15" s="4"/>
      <c r="B15" s="7" t="s">
        <v>6</v>
      </c>
      <c r="C15" s="7"/>
      <c r="D15" s="11"/>
      <c r="E15" s="11">
        <f>D16+D17</f>
        <v>200136.36363636365</v>
      </c>
      <c r="F15" s="4"/>
    </row>
    <row r="16" spans="1:6" ht="14.4" x14ac:dyDescent="0.3">
      <c r="A16" s="4"/>
      <c r="B16" s="4"/>
      <c r="C16" s="4" t="s">
        <v>7</v>
      </c>
      <c r="D16" s="13">
        <f>150*10/11</f>
        <v>136.36363636363637</v>
      </c>
      <c r="E16" s="11"/>
      <c r="F16" s="4"/>
    </row>
    <row r="17" spans="1:6" ht="14.4" x14ac:dyDescent="0.3">
      <c r="A17" s="4"/>
      <c r="B17" s="4"/>
      <c r="C17" s="4" t="s">
        <v>9</v>
      </c>
      <c r="D17" s="14">
        <v>200000</v>
      </c>
      <c r="E17" s="12"/>
      <c r="F17" s="4"/>
    </row>
    <row r="18" spans="1:6" ht="14.4" x14ac:dyDescent="0.3">
      <c r="A18" s="39"/>
      <c r="B18" s="39"/>
      <c r="C18" s="4"/>
      <c r="D18" s="11"/>
      <c r="E18" s="11"/>
      <c r="F18" s="4"/>
    </row>
    <row r="19" spans="1:6" ht="14.4" x14ac:dyDescent="0.3">
      <c r="A19" s="4"/>
      <c r="B19" s="9" t="s">
        <v>12</v>
      </c>
      <c r="C19" s="4"/>
      <c r="D19" s="11"/>
      <c r="E19" s="15">
        <f>E9-E15</f>
        <v>429263.63636363635</v>
      </c>
      <c r="F19" s="4"/>
    </row>
    <row r="20" spans="1:6" ht="14.4" x14ac:dyDescent="0.3">
      <c r="A20" s="4"/>
      <c r="B20" s="4"/>
      <c r="C20" s="4"/>
      <c r="D20" s="11"/>
      <c r="E20" s="11"/>
      <c r="F20" s="4"/>
    </row>
    <row r="21" spans="1:6" ht="14.4" x14ac:dyDescent="0.3">
      <c r="A21" s="4"/>
      <c r="B21" s="4"/>
      <c r="C21" s="4"/>
      <c r="D21" s="11"/>
      <c r="E21" s="11"/>
      <c r="F21" s="4"/>
    </row>
    <row r="22" spans="1:6" ht="14.4" x14ac:dyDescent="0.3">
      <c r="A22" s="4"/>
      <c r="B22" s="7" t="s">
        <v>14</v>
      </c>
      <c r="C22" s="7"/>
      <c r="D22" s="11"/>
      <c r="E22" s="11">
        <f>SUM(D23:D26)</f>
        <v>32160</v>
      </c>
      <c r="F22" s="4"/>
    </row>
    <row r="23" spans="1:6" ht="14.4" x14ac:dyDescent="0.3">
      <c r="A23" s="4"/>
      <c r="B23" s="4"/>
      <c r="C23" s="4" t="s">
        <v>8</v>
      </c>
      <c r="D23" s="11">
        <v>11000</v>
      </c>
      <c r="E23" s="11"/>
      <c r="F23" s="4"/>
    </row>
    <row r="24" spans="1:6" ht="14.4" x14ac:dyDescent="0.3">
      <c r="A24" s="4"/>
      <c r="B24" s="4"/>
      <c r="C24" s="4" t="s">
        <v>10</v>
      </c>
      <c r="D24" s="11">
        <v>20000</v>
      </c>
      <c r="E24" s="11"/>
      <c r="F24" s="4"/>
    </row>
    <row r="25" spans="1:6" ht="14.4" x14ac:dyDescent="0.3">
      <c r="A25" s="4"/>
      <c r="B25" s="4"/>
      <c r="C25" s="4" t="s">
        <v>11</v>
      </c>
      <c r="D25" s="11">
        <v>660</v>
      </c>
      <c r="E25" s="11"/>
      <c r="F25" s="4"/>
    </row>
    <row r="26" spans="1:6" ht="14.4" x14ac:dyDescent="0.3">
      <c r="A26" s="4"/>
      <c r="B26" s="4"/>
      <c r="C26" s="4" t="s">
        <v>13</v>
      </c>
      <c r="D26" s="33">
        <v>500</v>
      </c>
      <c r="E26" s="11"/>
      <c r="F26" s="4"/>
    </row>
    <row r="27" spans="1:6" ht="14.4" x14ac:dyDescent="0.3">
      <c r="A27" s="4"/>
      <c r="B27" s="4"/>
      <c r="C27" s="4"/>
      <c r="D27" s="11"/>
      <c r="E27" s="11"/>
      <c r="F27" s="4"/>
    </row>
    <row r="28" spans="1:6" ht="14.4" x14ac:dyDescent="0.3">
      <c r="A28" s="4"/>
      <c r="B28" s="4"/>
      <c r="C28" s="4"/>
      <c r="D28" s="11"/>
      <c r="E28" s="11"/>
      <c r="F28" s="4"/>
    </row>
    <row r="29" spans="1:6" ht="14.4" x14ac:dyDescent="0.3">
      <c r="A29" s="4"/>
      <c r="B29" s="7" t="s">
        <v>15</v>
      </c>
      <c r="C29" s="4"/>
      <c r="D29" s="11"/>
      <c r="E29" s="11">
        <f>SUM(D30:D48)</f>
        <v>226451.81818181818</v>
      </c>
      <c r="F29" s="4"/>
    </row>
    <row r="30" spans="1:6" ht="14.4" x14ac:dyDescent="0.3">
      <c r="A30" s="4"/>
      <c r="B30" s="4"/>
      <c r="C30" s="10" t="s">
        <v>16</v>
      </c>
      <c r="D30" s="13">
        <f>2100*100/110</f>
        <v>1909.090909090909</v>
      </c>
      <c r="E30" s="11"/>
      <c r="F30" s="4"/>
    </row>
    <row r="31" spans="1:6" ht="14.4" x14ac:dyDescent="0.3">
      <c r="A31" s="4"/>
      <c r="B31" s="4"/>
      <c r="C31" s="10" t="s">
        <v>17</v>
      </c>
      <c r="D31" s="13">
        <f>25000*100/110</f>
        <v>22727.272727272728</v>
      </c>
      <c r="E31" s="11"/>
      <c r="F31" s="4"/>
    </row>
    <row r="32" spans="1:6" ht="14.4" x14ac:dyDescent="0.3">
      <c r="A32" s="4"/>
      <c r="B32" s="4"/>
      <c r="C32" s="10" t="s">
        <v>18</v>
      </c>
      <c r="D32" s="13">
        <v>1300</v>
      </c>
      <c r="E32" s="11"/>
      <c r="F32" s="4"/>
    </row>
    <row r="33" spans="1:6" ht="14.4" x14ac:dyDescent="0.3">
      <c r="A33" s="4"/>
      <c r="B33" s="4"/>
      <c r="C33" s="10" t="s">
        <v>19</v>
      </c>
      <c r="D33" s="13">
        <f>3500*100/110</f>
        <v>3181.818181818182</v>
      </c>
      <c r="E33" s="11"/>
      <c r="F33" s="4"/>
    </row>
    <row r="34" spans="1:6" ht="14.4" x14ac:dyDescent="0.3">
      <c r="A34" s="4"/>
      <c r="B34" s="4"/>
      <c r="C34" s="10" t="s">
        <v>20</v>
      </c>
      <c r="D34" s="13">
        <f>2756*100/110</f>
        <v>2505.4545454545455</v>
      </c>
      <c r="E34" s="11"/>
      <c r="F34" s="4"/>
    </row>
    <row r="35" spans="1:6" ht="14.4" x14ac:dyDescent="0.3">
      <c r="A35" s="4"/>
      <c r="B35" s="4"/>
      <c r="C35" s="10" t="s">
        <v>21</v>
      </c>
      <c r="D35" s="13">
        <v>630</v>
      </c>
      <c r="E35" s="11"/>
      <c r="F35" s="4"/>
    </row>
    <row r="36" spans="1:6" ht="14.4" x14ac:dyDescent="0.3">
      <c r="A36" s="4"/>
      <c r="B36" s="4"/>
      <c r="C36" s="10" t="s">
        <v>22</v>
      </c>
      <c r="D36" s="13">
        <f>9500*100/110</f>
        <v>8636.363636363636</v>
      </c>
      <c r="E36" s="11"/>
      <c r="F36" s="4"/>
    </row>
    <row r="37" spans="1:6" ht="14.4" x14ac:dyDescent="0.3">
      <c r="A37" s="4"/>
      <c r="B37" s="4"/>
      <c r="C37" s="10" t="s">
        <v>23</v>
      </c>
      <c r="D37" s="13">
        <f>3500*100/110</f>
        <v>3181.818181818182</v>
      </c>
      <c r="E37" s="11"/>
      <c r="F37" s="4"/>
    </row>
    <row r="38" spans="1:6" ht="14.4" x14ac:dyDescent="0.3">
      <c r="A38" s="4"/>
      <c r="B38" s="4"/>
      <c r="C38" s="10" t="s">
        <v>24</v>
      </c>
      <c r="D38" s="13">
        <f>200*100/110</f>
        <v>181.81818181818181</v>
      </c>
      <c r="E38" s="11"/>
      <c r="F38" s="4"/>
    </row>
    <row r="39" spans="1:6" ht="14.4" x14ac:dyDescent="0.3">
      <c r="A39" s="4"/>
      <c r="B39" s="4"/>
      <c r="C39" s="10" t="s">
        <v>25</v>
      </c>
      <c r="D39" s="13">
        <f>1400*100/110</f>
        <v>1272.7272727272727</v>
      </c>
      <c r="E39" s="11"/>
      <c r="F39" s="4"/>
    </row>
    <row r="40" spans="1:6" ht="14.4" x14ac:dyDescent="0.3">
      <c r="A40" s="4"/>
      <c r="B40" s="4"/>
      <c r="C40" s="10" t="s">
        <v>26</v>
      </c>
      <c r="D40" s="13">
        <f>95*100/110</f>
        <v>86.36363636363636</v>
      </c>
      <c r="E40" s="11"/>
      <c r="F40" s="4"/>
    </row>
    <row r="41" spans="1:6" ht="14.4" x14ac:dyDescent="0.3">
      <c r="A41" s="4"/>
      <c r="B41" s="4"/>
      <c r="C41" s="10" t="s">
        <v>27</v>
      </c>
      <c r="D41" s="13">
        <f>150*100/110</f>
        <v>136.36363636363637</v>
      </c>
      <c r="E41" s="11"/>
      <c r="F41" s="4"/>
    </row>
    <row r="42" spans="1:6" ht="14.4" x14ac:dyDescent="0.3">
      <c r="A42" s="4"/>
      <c r="B42" s="4"/>
      <c r="C42" s="10" t="s">
        <v>28</v>
      </c>
      <c r="D42" s="13">
        <v>1750</v>
      </c>
      <c r="E42" s="11"/>
      <c r="F42" s="4"/>
    </row>
    <row r="43" spans="1:6" ht="14.4" x14ac:dyDescent="0.3">
      <c r="A43" s="4"/>
      <c r="B43" s="4"/>
      <c r="C43" s="10" t="s">
        <v>29</v>
      </c>
      <c r="D43" s="13">
        <f>2650*100/110</f>
        <v>2409.090909090909</v>
      </c>
      <c r="E43" s="11"/>
      <c r="F43" s="4"/>
    </row>
    <row r="44" spans="1:6" ht="14.4" x14ac:dyDescent="0.3">
      <c r="A44" s="4"/>
      <c r="B44" s="4"/>
      <c r="C44" s="10" t="s">
        <v>30</v>
      </c>
      <c r="D44" s="13">
        <v>130</v>
      </c>
      <c r="E44" s="11"/>
      <c r="F44" s="4"/>
    </row>
    <row r="45" spans="1:6" ht="14.4" x14ac:dyDescent="0.3">
      <c r="A45" s="4"/>
      <c r="B45" s="4"/>
      <c r="C45" s="10" t="s">
        <v>31</v>
      </c>
      <c r="D45" s="13">
        <f>450*100/110</f>
        <v>409.09090909090907</v>
      </c>
      <c r="E45" s="11"/>
      <c r="F45" s="4"/>
    </row>
    <row r="46" spans="1:6" ht="14.4" x14ac:dyDescent="0.3">
      <c r="A46" s="4"/>
      <c r="B46" s="4"/>
      <c r="C46" s="10" t="s">
        <v>32</v>
      </c>
      <c r="D46" s="22">
        <v>14400</v>
      </c>
      <c r="E46" s="11"/>
      <c r="F46" s="4"/>
    </row>
    <row r="47" spans="1:6" ht="14.4" x14ac:dyDescent="0.3">
      <c r="A47" s="4"/>
      <c r="B47" s="4"/>
      <c r="C47" s="10" t="s">
        <v>33</v>
      </c>
      <c r="D47" s="13">
        <f>1765*100/110</f>
        <v>1604.5454545454545</v>
      </c>
      <c r="E47" s="11"/>
      <c r="F47" s="4"/>
    </row>
    <row r="48" spans="1:6" ht="14.4" x14ac:dyDescent="0.3">
      <c r="A48" s="4"/>
      <c r="B48" s="4"/>
      <c r="C48" s="10" t="s">
        <v>34</v>
      </c>
      <c r="D48" s="23">
        <v>160000</v>
      </c>
      <c r="E48" s="12"/>
      <c r="F48" s="4"/>
    </row>
    <row r="49" spans="1:6" ht="14.4" x14ac:dyDescent="0.3">
      <c r="A49" s="4"/>
      <c r="B49" s="4"/>
      <c r="C49" s="4"/>
      <c r="D49" s="11"/>
      <c r="E49" s="11"/>
      <c r="F49" s="4"/>
    </row>
    <row r="50" spans="1:6" ht="15" thickBot="1" x14ac:dyDescent="0.35">
      <c r="A50" s="4"/>
      <c r="B50" s="9" t="s">
        <v>35</v>
      </c>
      <c r="C50" s="4"/>
      <c r="D50" s="11"/>
      <c r="E50" s="16">
        <f>E19+E22-E29</f>
        <v>234971.81818181818</v>
      </c>
      <c r="F50" s="4"/>
    </row>
    <row r="51" spans="1:6" ht="15" thickTop="1" x14ac:dyDescent="0.3">
      <c r="A51" s="4"/>
      <c r="B51" s="4"/>
      <c r="C51" s="4"/>
      <c r="D51" s="8"/>
      <c r="E51" s="8"/>
      <c r="F51" s="4"/>
    </row>
    <row r="52" spans="1:6" ht="14.4" x14ac:dyDescent="0.3">
      <c r="A52" s="4"/>
      <c r="B52" s="4"/>
      <c r="C52" s="4"/>
      <c r="D52" s="4"/>
      <c r="E52" s="6"/>
      <c r="F52" s="4"/>
    </row>
    <row r="53" spans="1:6" ht="14.4" x14ac:dyDescent="0.3">
      <c r="A53" s="4"/>
      <c r="B53" s="4"/>
      <c r="C53" s="4"/>
      <c r="D53" s="4"/>
      <c r="E53" s="6"/>
      <c r="F53" s="4"/>
    </row>
    <row r="54" spans="1:6" ht="14.4" x14ac:dyDescent="0.3">
      <c r="A54" s="4"/>
      <c r="B54" s="4"/>
      <c r="C54" s="4"/>
      <c r="D54" s="4"/>
      <c r="E54" s="6"/>
      <c r="F54" s="4"/>
    </row>
  </sheetData>
  <mergeCells count="4">
    <mergeCell ref="A18:B18"/>
    <mergeCell ref="A4:F4"/>
    <mergeCell ref="A5:F5"/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D6C4E-31AC-47DE-86F3-6CB63F24BACE}">
  <dimension ref="A1:H46"/>
  <sheetViews>
    <sheetView workbookViewId="0">
      <selection activeCell="H24" sqref="H24"/>
    </sheetView>
  </sheetViews>
  <sheetFormatPr defaultRowHeight="15.6" x14ac:dyDescent="0.3"/>
  <cols>
    <col min="2" max="2" width="37.59765625" customWidth="1"/>
    <col min="3" max="5" width="12.69921875" customWidth="1"/>
    <col min="6" max="6" width="12.796875" customWidth="1"/>
    <col min="8" max="8" width="34.59765625" customWidth="1"/>
  </cols>
  <sheetData>
    <row r="1" spans="1:8" x14ac:dyDescent="0.3">
      <c r="A1" s="42" t="s">
        <v>0</v>
      </c>
      <c r="B1" s="42"/>
      <c r="C1" s="42"/>
      <c r="D1" s="42"/>
      <c r="E1" s="42"/>
      <c r="F1" s="42"/>
    </row>
    <row r="2" spans="1:8" x14ac:dyDescent="0.3">
      <c r="A2" s="40" t="s">
        <v>36</v>
      </c>
      <c r="B2" s="40"/>
      <c r="C2" s="40"/>
      <c r="D2" s="40"/>
      <c r="E2" s="40"/>
      <c r="F2" s="40"/>
    </row>
    <row r="3" spans="1:8" x14ac:dyDescent="0.3">
      <c r="B3" s="3"/>
      <c r="C3" s="3"/>
      <c r="D3" s="3"/>
      <c r="E3" s="3"/>
      <c r="F3" s="3"/>
    </row>
    <row r="4" spans="1:8" x14ac:dyDescent="0.3">
      <c r="B4" s="3"/>
      <c r="C4" s="18" t="s">
        <v>37</v>
      </c>
      <c r="D4" s="18" t="s">
        <v>37</v>
      </c>
      <c r="E4" s="18" t="s">
        <v>37</v>
      </c>
      <c r="F4" s="18" t="s">
        <v>37</v>
      </c>
      <c r="H4" s="18"/>
    </row>
    <row r="5" spans="1:8" x14ac:dyDescent="0.3">
      <c r="B5" s="18" t="s">
        <v>38</v>
      </c>
      <c r="C5" s="3"/>
      <c r="D5" s="3"/>
      <c r="E5" s="3"/>
      <c r="F5" s="3"/>
      <c r="H5" s="3"/>
    </row>
    <row r="6" spans="1:8" x14ac:dyDescent="0.3">
      <c r="B6" s="18" t="s">
        <v>39</v>
      </c>
      <c r="C6" s="3"/>
      <c r="D6" s="3"/>
      <c r="E6" s="3"/>
      <c r="F6" s="3"/>
      <c r="H6" s="3"/>
    </row>
    <row r="7" spans="1:8" x14ac:dyDescent="0.3">
      <c r="B7" s="3" t="s">
        <v>40</v>
      </c>
      <c r="C7" s="25">
        <v>21500</v>
      </c>
      <c r="D7" s="25"/>
      <c r="E7" s="25"/>
      <c r="F7" s="25"/>
      <c r="G7" s="20"/>
    </row>
    <row r="8" spans="1:8" ht="16.2" thickBot="1" x14ac:dyDescent="0.35">
      <c r="B8" s="3" t="s">
        <v>41</v>
      </c>
      <c r="C8" s="26">
        <v>80000</v>
      </c>
      <c r="D8" s="25">
        <f>C7+C8</f>
        <v>101500</v>
      </c>
      <c r="E8" s="25"/>
      <c r="F8" s="25"/>
      <c r="G8" s="20"/>
    </row>
    <row r="9" spans="1:8" x14ac:dyDescent="0.3">
      <c r="B9" s="3" t="s">
        <v>42</v>
      </c>
      <c r="C9" s="25">
        <v>52021</v>
      </c>
      <c r="D9" s="25"/>
      <c r="E9" s="25"/>
      <c r="F9" s="25"/>
      <c r="G9" s="20"/>
    </row>
    <row r="10" spans="1:8" ht="16.2" thickBot="1" x14ac:dyDescent="0.35">
      <c r="B10" s="3" t="s">
        <v>43</v>
      </c>
      <c r="C10" s="26">
        <v>2200</v>
      </c>
      <c r="D10" s="25">
        <f>C9-C10</f>
        <v>49821</v>
      </c>
      <c r="E10" s="25"/>
      <c r="F10" s="25"/>
      <c r="G10" s="20"/>
      <c r="H10" s="18"/>
    </row>
    <row r="11" spans="1:8" ht="16.2" thickBot="1" x14ac:dyDescent="0.35">
      <c r="B11" s="3" t="s">
        <v>44</v>
      </c>
      <c r="C11" s="25"/>
      <c r="D11" s="26">
        <v>384000</v>
      </c>
      <c r="E11" s="25"/>
      <c r="F11" s="25"/>
      <c r="G11" s="20"/>
      <c r="H11" s="3"/>
    </row>
    <row r="12" spans="1:8" x14ac:dyDescent="0.3">
      <c r="B12" s="18" t="s">
        <v>45</v>
      </c>
      <c r="C12" s="25"/>
      <c r="D12" s="25"/>
      <c r="E12" s="27">
        <f>D8+D10+D11</f>
        <v>535321</v>
      </c>
      <c r="F12" s="25"/>
      <c r="G12" s="20"/>
      <c r="H12" s="3"/>
    </row>
    <row r="13" spans="1:8" x14ac:dyDescent="0.3">
      <c r="B13" s="3"/>
      <c r="C13" s="25"/>
      <c r="D13" s="25"/>
      <c r="E13" s="25"/>
      <c r="F13" s="25"/>
      <c r="G13" s="20"/>
      <c r="H13" s="3"/>
    </row>
    <row r="14" spans="1:8" x14ac:dyDescent="0.3">
      <c r="B14" s="18" t="s">
        <v>46</v>
      </c>
      <c r="C14" s="25"/>
      <c r="D14" s="25"/>
      <c r="E14" s="25"/>
      <c r="F14" s="25"/>
      <c r="G14" s="20"/>
      <c r="H14" s="3"/>
    </row>
    <row r="15" spans="1:8" x14ac:dyDescent="0.3">
      <c r="B15" s="3" t="s">
        <v>47</v>
      </c>
      <c r="C15" s="25"/>
      <c r="D15" s="25"/>
      <c r="E15" s="25"/>
      <c r="F15" s="25"/>
      <c r="G15" s="20"/>
      <c r="H15" s="3"/>
    </row>
    <row r="16" spans="1:8" x14ac:dyDescent="0.3">
      <c r="B16" s="3" t="s">
        <v>48</v>
      </c>
      <c r="C16" s="25"/>
      <c r="D16" s="25">
        <v>123410</v>
      </c>
      <c r="E16" s="25"/>
      <c r="F16" s="25"/>
      <c r="G16" s="20"/>
      <c r="H16" s="21"/>
    </row>
    <row r="17" spans="2:8" ht="16.2" thickBot="1" x14ac:dyDescent="0.35">
      <c r="B17" s="3" t="s">
        <v>49</v>
      </c>
      <c r="C17" s="28"/>
      <c r="D17" s="26">
        <v>37455</v>
      </c>
      <c r="E17" s="25"/>
      <c r="F17" s="25"/>
      <c r="G17" s="20"/>
      <c r="H17" s="3"/>
    </row>
    <row r="18" spans="2:8" ht="16.2" thickBot="1" x14ac:dyDescent="0.35">
      <c r="B18" s="18" t="s">
        <v>50</v>
      </c>
      <c r="C18" s="25"/>
      <c r="D18" s="25"/>
      <c r="E18" s="29">
        <f>D16-D17</f>
        <v>85955</v>
      </c>
      <c r="F18" s="25"/>
      <c r="G18" s="20"/>
    </row>
    <row r="19" spans="2:8" x14ac:dyDescent="0.3">
      <c r="B19" s="18" t="s">
        <v>51</v>
      </c>
      <c r="C19" s="25"/>
      <c r="D19" s="25"/>
      <c r="E19" s="25"/>
      <c r="F19" s="27">
        <f>E12+E18</f>
        <v>621276</v>
      </c>
      <c r="G19" s="20"/>
    </row>
    <row r="20" spans="2:8" x14ac:dyDescent="0.3">
      <c r="B20" s="3"/>
      <c r="C20" s="25"/>
      <c r="D20" s="25"/>
      <c r="E20" s="25"/>
      <c r="F20" s="25"/>
      <c r="G20" s="20"/>
      <c r="H20" s="17"/>
    </row>
    <row r="21" spans="2:8" x14ac:dyDescent="0.3">
      <c r="B21" s="18" t="s">
        <v>52</v>
      </c>
      <c r="C21" s="25"/>
      <c r="D21" s="25"/>
      <c r="E21" s="25"/>
      <c r="F21" s="25"/>
      <c r="G21" s="20"/>
    </row>
    <row r="22" spans="2:8" x14ac:dyDescent="0.3">
      <c r="B22" s="18" t="s">
        <v>53</v>
      </c>
      <c r="C22" s="25"/>
      <c r="D22" s="25"/>
      <c r="E22" s="25"/>
      <c r="F22" s="25"/>
      <c r="G22" s="20"/>
    </row>
    <row r="23" spans="2:8" x14ac:dyDescent="0.3">
      <c r="B23" s="3" t="s">
        <v>54</v>
      </c>
      <c r="C23" s="25"/>
      <c r="D23" s="25">
        <v>96000</v>
      </c>
      <c r="E23" s="25"/>
      <c r="F23" s="25"/>
      <c r="G23" s="20"/>
    </row>
    <row r="24" spans="2:8" x14ac:dyDescent="0.3">
      <c r="B24" s="3" t="s">
        <v>55</v>
      </c>
      <c r="C24" s="25">
        <v>52050</v>
      </c>
      <c r="D24" s="25"/>
      <c r="E24" s="25"/>
      <c r="F24" s="25"/>
      <c r="G24" s="20"/>
    </row>
    <row r="25" spans="2:8" ht="16.2" thickBot="1" x14ac:dyDescent="0.35">
      <c r="B25" s="3" t="s">
        <v>56</v>
      </c>
      <c r="C25" s="26">
        <v>-25137</v>
      </c>
      <c r="D25" s="25">
        <f>C24+C25</f>
        <v>26913</v>
      </c>
      <c r="E25" s="25"/>
      <c r="F25" s="25"/>
      <c r="G25" s="20"/>
    </row>
    <row r="26" spans="2:8" x14ac:dyDescent="0.3">
      <c r="B26" s="3" t="s">
        <v>57</v>
      </c>
      <c r="C26" s="25"/>
      <c r="D26" s="25">
        <v>18750</v>
      </c>
      <c r="E26" s="25"/>
      <c r="F26" s="25"/>
      <c r="G26" s="20"/>
    </row>
    <row r="27" spans="2:8" ht="16.2" thickBot="1" x14ac:dyDescent="0.35">
      <c r="B27" s="3" t="s">
        <v>58</v>
      </c>
      <c r="C27" s="25"/>
      <c r="D27" s="26">
        <v>14400</v>
      </c>
      <c r="E27" s="25"/>
      <c r="F27" s="25"/>
      <c r="G27" s="20"/>
    </row>
    <row r="28" spans="2:8" x14ac:dyDescent="0.3">
      <c r="B28" s="18" t="s">
        <v>59</v>
      </c>
      <c r="C28" s="25"/>
      <c r="D28" s="25"/>
      <c r="E28" s="27">
        <f>D23+D25+D26+D27</f>
        <v>156063</v>
      </c>
      <c r="F28" s="25"/>
      <c r="G28" s="20"/>
    </row>
    <row r="29" spans="2:8" x14ac:dyDescent="0.3">
      <c r="B29" s="3"/>
      <c r="C29" s="25"/>
      <c r="D29" s="25"/>
      <c r="E29" s="25"/>
      <c r="F29" s="25"/>
      <c r="G29" s="20"/>
    </row>
    <row r="30" spans="2:8" x14ac:dyDescent="0.3">
      <c r="B30" s="18" t="s">
        <v>60</v>
      </c>
      <c r="C30" s="25"/>
      <c r="D30" s="25"/>
      <c r="E30" s="25"/>
      <c r="F30" s="25"/>
      <c r="G30" s="20"/>
    </row>
    <row r="31" spans="2:8" ht="16.2" thickBot="1" x14ac:dyDescent="0.35">
      <c r="B31" s="3" t="s">
        <v>61</v>
      </c>
      <c r="C31" s="25"/>
      <c r="D31" s="25"/>
      <c r="E31" s="26">
        <v>45010</v>
      </c>
      <c r="F31" s="25"/>
      <c r="G31" s="20"/>
    </row>
    <row r="32" spans="2:8" x14ac:dyDescent="0.3">
      <c r="B32" s="18" t="s">
        <v>62</v>
      </c>
      <c r="C32" s="25"/>
      <c r="D32" s="25"/>
      <c r="E32" s="25"/>
      <c r="F32" s="30">
        <f>E28+E31</f>
        <v>201073</v>
      </c>
      <c r="G32" s="20"/>
    </row>
    <row r="33" spans="2:8" ht="16.2" thickBot="1" x14ac:dyDescent="0.35">
      <c r="B33" s="18" t="s">
        <v>63</v>
      </c>
      <c r="C33" s="25"/>
      <c r="D33" s="25"/>
      <c r="E33" s="25"/>
      <c r="F33" s="31">
        <f>F19-F32</f>
        <v>420203</v>
      </c>
      <c r="G33" s="20"/>
      <c r="H33" s="34"/>
    </row>
    <row r="34" spans="2:8" ht="16.2" thickTop="1" x14ac:dyDescent="0.3">
      <c r="B34" s="3"/>
      <c r="C34" s="25"/>
      <c r="D34" s="25"/>
      <c r="E34" s="25"/>
      <c r="F34" s="25"/>
      <c r="G34" s="20"/>
    </row>
    <row r="35" spans="2:8" x14ac:dyDescent="0.3">
      <c r="B35" s="18" t="s">
        <v>64</v>
      </c>
      <c r="C35" s="25"/>
      <c r="D35" s="25"/>
      <c r="E35" s="25"/>
      <c r="F35" s="25"/>
      <c r="G35" s="20"/>
      <c r="H35" s="20"/>
    </row>
    <row r="36" spans="2:8" x14ac:dyDescent="0.3">
      <c r="B36" s="3" t="s">
        <v>65</v>
      </c>
      <c r="C36" s="25"/>
      <c r="D36" s="25">
        <v>100000</v>
      </c>
      <c r="E36" s="25"/>
      <c r="F36" s="25"/>
      <c r="G36" s="20"/>
    </row>
    <row r="37" spans="2:8" x14ac:dyDescent="0.3">
      <c r="B37" s="3" t="s">
        <v>66</v>
      </c>
      <c r="C37" s="25"/>
      <c r="D37" s="26">
        <v>13000</v>
      </c>
      <c r="E37" s="25">
        <f>D36-D37</f>
        <v>87000</v>
      </c>
      <c r="F37" s="25"/>
      <c r="G37" s="20"/>
    </row>
    <row r="38" spans="2:8" x14ac:dyDescent="0.3">
      <c r="B38" s="3" t="s">
        <v>67</v>
      </c>
      <c r="C38" s="25"/>
      <c r="D38" s="25"/>
      <c r="E38" s="25">
        <v>98231.18</v>
      </c>
      <c r="F38" s="25"/>
      <c r="G38" s="20"/>
      <c r="H38" s="34"/>
    </row>
    <row r="39" spans="2:8" ht="16.2" thickBot="1" x14ac:dyDescent="0.35">
      <c r="B39" s="3" t="s">
        <v>35</v>
      </c>
      <c r="C39" s="25"/>
      <c r="D39" s="25"/>
      <c r="E39" s="26">
        <f>'Profit &amp; Loss'!E50</f>
        <v>234971.81818181818</v>
      </c>
      <c r="F39" s="25"/>
      <c r="G39" s="20"/>
    </row>
    <row r="40" spans="2:8" ht="16.2" thickBot="1" x14ac:dyDescent="0.35">
      <c r="B40" s="3" t="s">
        <v>68</v>
      </c>
      <c r="C40" s="25"/>
      <c r="D40" s="25"/>
      <c r="E40" s="25"/>
      <c r="F40" s="31">
        <f>E37+E39+E38</f>
        <v>420202.99818181817</v>
      </c>
      <c r="G40" s="20"/>
      <c r="H40" s="20"/>
    </row>
    <row r="41" spans="2:8" ht="16.2" thickTop="1" x14ac:dyDescent="0.3">
      <c r="B41" s="3"/>
      <c r="C41" s="19"/>
      <c r="D41" s="19"/>
      <c r="E41" s="19"/>
      <c r="F41" s="19"/>
      <c r="G41" s="20"/>
    </row>
    <row r="42" spans="2:8" x14ac:dyDescent="0.3">
      <c r="C42" s="20"/>
      <c r="D42" s="20"/>
      <c r="E42" s="20"/>
      <c r="F42" s="20"/>
      <c r="G42" s="20"/>
    </row>
    <row r="43" spans="2:8" x14ac:dyDescent="0.3">
      <c r="C43" s="20"/>
      <c r="D43" s="20"/>
      <c r="E43" s="20"/>
      <c r="F43" s="20"/>
      <c r="G43" s="20"/>
    </row>
    <row r="44" spans="2:8" x14ac:dyDescent="0.3">
      <c r="C44" s="20"/>
      <c r="D44" s="20"/>
      <c r="E44" s="20"/>
      <c r="F44" s="20"/>
      <c r="G44" s="20"/>
    </row>
    <row r="45" spans="2:8" x14ac:dyDescent="0.3">
      <c r="C45" s="20"/>
      <c r="D45" s="20"/>
      <c r="E45" s="20"/>
      <c r="F45" s="20"/>
      <c r="G45" s="20"/>
    </row>
    <row r="46" spans="2:8" x14ac:dyDescent="0.3">
      <c r="C46" s="20"/>
      <c r="D46" s="20"/>
      <c r="E46" s="20"/>
      <c r="F46" s="20"/>
      <c r="G46" s="20"/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96102-EB30-454F-BC6F-7091DB0FB532}">
  <dimension ref="B2:F15"/>
  <sheetViews>
    <sheetView tabSelected="1" workbookViewId="0">
      <selection activeCell="B19" sqref="B19"/>
    </sheetView>
  </sheetViews>
  <sheetFormatPr defaultRowHeight="15.6" x14ac:dyDescent="0.3"/>
  <cols>
    <col min="1" max="1" width="8.69921875"/>
    <col min="2" max="2" width="72" customWidth="1"/>
    <col min="3" max="3" width="12.69921875" bestFit="1" customWidth="1"/>
  </cols>
  <sheetData>
    <row r="2" spans="2:6" x14ac:dyDescent="0.3">
      <c r="B2" s="24" t="s">
        <v>69</v>
      </c>
      <c r="C2" s="24"/>
      <c r="D2" s="24"/>
      <c r="E2" s="24"/>
      <c r="F2" s="24"/>
    </row>
    <row r="3" spans="2:6" x14ac:dyDescent="0.3">
      <c r="B3" s="3" t="s">
        <v>70</v>
      </c>
      <c r="C3" s="24"/>
      <c r="D3" s="24"/>
      <c r="E3" s="24"/>
      <c r="F3" s="24"/>
    </row>
    <row r="4" spans="2:6" x14ac:dyDescent="0.3">
      <c r="B4" s="3" t="s">
        <v>71</v>
      </c>
      <c r="C4" s="3"/>
      <c r="D4" s="3"/>
    </row>
    <row r="5" spans="2:6" x14ac:dyDescent="0.3">
      <c r="B5" s="3" t="s">
        <v>72</v>
      </c>
      <c r="C5" s="35">
        <v>3300</v>
      </c>
      <c r="D5" s="3"/>
    </row>
    <row r="6" spans="2:6" x14ac:dyDescent="0.3">
      <c r="B6" s="3" t="s">
        <v>73</v>
      </c>
      <c r="C6" s="3"/>
      <c r="D6" s="3"/>
    </row>
    <row r="7" spans="2:6" x14ac:dyDescent="0.3">
      <c r="B7" s="3" t="s">
        <v>74</v>
      </c>
      <c r="C7" s="36" t="s">
        <v>75</v>
      </c>
      <c r="D7" s="3"/>
    </row>
    <row r="8" spans="2:6" x14ac:dyDescent="0.3">
      <c r="B8" s="3" t="s">
        <v>76</v>
      </c>
      <c r="C8" s="3">
        <v>0</v>
      </c>
      <c r="D8" s="3"/>
    </row>
    <row r="9" spans="2:6" x14ac:dyDescent="0.3">
      <c r="B9" s="3" t="s">
        <v>77</v>
      </c>
      <c r="C9" s="37">
        <v>3.7499999999999999E-2</v>
      </c>
      <c r="D9" s="3"/>
    </row>
    <row r="10" spans="2:6" x14ac:dyDescent="0.3">
      <c r="B10" s="3" t="s">
        <v>78</v>
      </c>
      <c r="C10" s="37"/>
      <c r="D10" s="3"/>
    </row>
    <row r="11" spans="2:6" x14ac:dyDescent="0.3">
      <c r="B11" s="3" t="s">
        <v>79</v>
      </c>
      <c r="C11" s="38">
        <v>167000</v>
      </c>
      <c r="D11" s="3"/>
    </row>
    <row r="12" spans="2:6" x14ac:dyDescent="0.3">
      <c r="B12" s="3" t="s">
        <v>80</v>
      </c>
      <c r="C12" s="38">
        <v>80000</v>
      </c>
      <c r="D12" s="3"/>
    </row>
    <row r="13" spans="2:6" x14ac:dyDescent="0.3">
      <c r="B13" s="3" t="s">
        <v>81</v>
      </c>
      <c r="C13" s="38">
        <v>53333</v>
      </c>
      <c r="D13" s="3"/>
    </row>
    <row r="14" spans="2:6" x14ac:dyDescent="0.3">
      <c r="B14" s="3" t="s">
        <v>82</v>
      </c>
      <c r="C14" s="38"/>
      <c r="D14" s="3"/>
    </row>
    <row r="15" spans="2:6" x14ac:dyDescent="0.3">
      <c r="B15" s="3"/>
      <c r="C15" s="3"/>
      <c r="D15" s="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  <_Flow_SignoffStatus xmlns="ce645488-6fd6-46e5-8e0c-bbe6f151e3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7" ma:contentTypeDescription="Create a new document." ma:contentTypeScope="" ma:versionID="c0da6e9b27b8525f387d904b169367b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073ba13a2417ada1f6603a7d91698bad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1BD59C-1E4F-419B-9EA9-5E8123C6E41A}">
  <ds:schemaRefs>
    <ds:schemaRef ds:uri="http://schemas.microsoft.com/office/2006/metadata/properties"/>
    <ds:schemaRef ds:uri="http://schemas.microsoft.com/office/infopath/2007/PartnerControls"/>
    <ds:schemaRef ds:uri="ce645488-6fd6-46e5-8e0c-bbe6f151e32e"/>
    <ds:schemaRef ds:uri="cff330f7-cf22-4164-ab59-4b915ccf0943"/>
  </ds:schemaRefs>
</ds:datastoreItem>
</file>

<file path=customXml/itemProps2.xml><?xml version="1.0" encoding="utf-8"?>
<ds:datastoreItem xmlns:ds="http://schemas.openxmlformats.org/officeDocument/2006/customXml" ds:itemID="{E19E41B4-2E46-4497-9F2E-C08F027D3B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FCBBB3-946F-4367-9149-EECC77FE9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Profit &amp; Loss</vt:lpstr>
      <vt:lpstr>Balance Sheet</vt:lpstr>
      <vt:lpstr>Additional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Gayelene Townsend</cp:lastModifiedBy>
  <cp:revision/>
  <dcterms:created xsi:type="dcterms:W3CDTF">2020-02-26T08:45:37Z</dcterms:created>
  <dcterms:modified xsi:type="dcterms:W3CDTF">2022-09-26T07:14:29Z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2022-09-05T02:10:34Z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6425a803-d6ad-4867-9e0d-ff104251d196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